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вестиции" sheetId="1" r:id="rId4"/>
    <sheet state="visible" name="Дробление инвестиций" sheetId="2" r:id="rId5"/>
    <sheet state="visible" name="Маркетинг" sheetId="3" r:id="rId6"/>
    <sheet state="visible" name="ФОТ" sheetId="4" r:id="rId7"/>
    <sheet state="hidden" name="Прогноз" sheetId="5" r:id="rId8"/>
    <sheet state="visible" name="Общие расходы" sheetId="6" r:id="rId9"/>
    <sheet state="visible" name="Фин Модель Целевая B2C" sheetId="7" r:id="rId10"/>
    <sheet state="visible" name="Фин Модель Целевая B2B" sheetId="8" r:id="rId11"/>
    <sheet state="visible" name="Окупаемость" sheetId="9" r:id="rId12"/>
  </sheets>
  <definedNames/>
  <calcPr/>
</workbook>
</file>

<file path=xl/sharedStrings.xml><?xml version="1.0" encoding="utf-8"?>
<sst xmlns="http://schemas.openxmlformats.org/spreadsheetml/2006/main" count="517" uniqueCount="282">
  <si>
    <t>Помещение</t>
  </si>
  <si>
    <t>Требования к помещению</t>
  </si>
  <si>
    <t>Услуга дизайнера интерьера под ключ</t>
  </si>
  <si>
    <t>Этаж</t>
  </si>
  <si>
    <t>Аренда 1 месяц</t>
  </si>
  <si>
    <t>Входная группа</t>
  </si>
  <si>
    <t>Отдельная, с панорамой</t>
  </si>
  <si>
    <t>Депозит 1 месяц</t>
  </si>
  <si>
    <t>Площадь</t>
  </si>
  <si>
    <t>150 квм (Кухня - 80 квм), 25 посадочных мест</t>
  </si>
  <si>
    <t>Услуги риэлтора</t>
  </si>
  <si>
    <t>Мощность</t>
  </si>
  <si>
    <t>Минимум 40квт, трехфазка</t>
  </si>
  <si>
    <t>Электроразводка с материалами</t>
  </si>
  <si>
    <t>Пешеходный трафик</t>
  </si>
  <si>
    <t>100 чел/час минимум</t>
  </si>
  <si>
    <t>Ремонтно-отделочные работы</t>
  </si>
  <si>
    <t>Окна</t>
  </si>
  <si>
    <t>Панорамные, высота потолков от 4м</t>
  </si>
  <si>
    <t>Мебель</t>
  </si>
  <si>
    <t>Планировка</t>
  </si>
  <si>
    <t>Свободная, черновая отделка</t>
  </si>
  <si>
    <t>Вентиляция</t>
  </si>
  <si>
    <t>Видеонаблюдение и пожарная сигнализация</t>
  </si>
  <si>
    <t>Итого</t>
  </si>
  <si>
    <t>Требования к оборудованию</t>
  </si>
  <si>
    <t>Оборудование</t>
  </si>
  <si>
    <t xml:space="preserve">Холодильник </t>
  </si>
  <si>
    <t xml:space="preserve">Промышленный </t>
  </si>
  <si>
    <t>Холодильник 4шт (кухня)</t>
  </si>
  <si>
    <t>Вытяжка</t>
  </si>
  <si>
    <t>Новая, нержавейка</t>
  </si>
  <si>
    <t>Вытяжка + 4 зонта (кухня</t>
  </si>
  <si>
    <t>Печь</t>
  </si>
  <si>
    <t>SMEG ALFA43XMFDS</t>
  </si>
  <si>
    <t>Печь кондитерская 3шт (кухня)</t>
  </si>
  <si>
    <t>Печь для круассанов</t>
  </si>
  <si>
    <t>Абат конвекционная</t>
  </si>
  <si>
    <t>Печь для круассанов (кухня)</t>
  </si>
  <si>
    <t>Столы</t>
  </si>
  <si>
    <t>Остров, покрытие мрамор</t>
  </si>
  <si>
    <t>Столы для кондитера - 5шт (кухня)</t>
  </si>
  <si>
    <t>Полки</t>
  </si>
  <si>
    <t>Полки дерево с подсветкой</t>
  </si>
  <si>
    <t>Полки 2шт (кухня)</t>
  </si>
  <si>
    <t>Миксер</t>
  </si>
  <si>
    <t>Планетарный, Kenwood</t>
  </si>
  <si>
    <t xml:space="preserve"> </t>
  </si>
  <si>
    <t>Миксер 4шт (кухня)</t>
  </si>
  <si>
    <t>Шкафы</t>
  </si>
  <si>
    <t>Металлические</t>
  </si>
  <si>
    <t>Шкафы 4шт (кухня)</t>
  </si>
  <si>
    <t>Тестомес</t>
  </si>
  <si>
    <t>Планетарный, ABAT TMC</t>
  </si>
  <si>
    <t>Тестомес 2шт (кухня)</t>
  </si>
  <si>
    <t>Кофе машина</t>
  </si>
  <si>
    <t>Профессиональная Astoria либо Simonelli</t>
  </si>
  <si>
    <t>Кофе машина (бар)</t>
  </si>
  <si>
    <t xml:space="preserve">Витрина </t>
  </si>
  <si>
    <t>Профессиональная кондитерская с охлаждением</t>
  </si>
  <si>
    <t>Витрина 3 шт (кассовая зона)</t>
  </si>
  <si>
    <t>Телевизоры</t>
  </si>
  <si>
    <t>Вертикальные</t>
  </si>
  <si>
    <t>Телевизоры 3шт (кассовая зона)</t>
  </si>
  <si>
    <t xml:space="preserve">Барная стойка </t>
  </si>
  <si>
    <t>Отделка из натурального камня</t>
  </si>
  <si>
    <t>Посуда и инвентарь (бар)</t>
  </si>
  <si>
    <t>Зона мойки</t>
  </si>
  <si>
    <t>Встроенная посудомоечная машина</t>
  </si>
  <si>
    <t>Холодильник мини - 1шт (бар)</t>
  </si>
  <si>
    <t>Зона мойки (бар)</t>
  </si>
  <si>
    <t>Шкаф (бар)</t>
  </si>
  <si>
    <t>Стеллажи и разделочные поверхности (бар)</t>
  </si>
  <si>
    <t>Микроволновая печь - 1шт (бар)</t>
  </si>
  <si>
    <t>Барная стойка</t>
  </si>
  <si>
    <t>Запас ФОТ на 2 месяца</t>
  </si>
  <si>
    <t>Требования к сотрудникам</t>
  </si>
  <si>
    <t>Кондитеры - 8</t>
  </si>
  <si>
    <t>Возраст</t>
  </si>
  <si>
    <t xml:space="preserve">От 25 до 35 лет </t>
  </si>
  <si>
    <t>Бариста - 2</t>
  </si>
  <si>
    <t>Опыт работы</t>
  </si>
  <si>
    <t>От 2 лет</t>
  </si>
  <si>
    <t>Кассиры - 2</t>
  </si>
  <si>
    <t xml:space="preserve">Дресскод </t>
  </si>
  <si>
    <t>Фирменный</t>
  </si>
  <si>
    <t>Менеджеры по обработке заказов - 2</t>
  </si>
  <si>
    <t>Качества</t>
  </si>
  <si>
    <t>Ответственность, опрятность, общительность</t>
  </si>
  <si>
    <t>Уборщица/посудоойщица - 2</t>
  </si>
  <si>
    <t>Образование</t>
  </si>
  <si>
    <t>Высшее законченное</t>
  </si>
  <si>
    <t>Маркетолог - 1</t>
  </si>
  <si>
    <t>СММ специалист - 1</t>
  </si>
  <si>
    <t>Бухгалтер - 1</t>
  </si>
  <si>
    <t>Таргетолог - 1</t>
  </si>
  <si>
    <t>Запас на маркетинг на 2 месяца</t>
  </si>
  <si>
    <t>Таргет реклама в инстаграм</t>
  </si>
  <si>
    <t>Реклама у блогеров</t>
  </si>
  <si>
    <t>Контекстная реклама</t>
  </si>
  <si>
    <t>Расходы на контент</t>
  </si>
  <si>
    <t xml:space="preserve">Итого </t>
  </si>
  <si>
    <t>Упаковочные материалы и тара</t>
  </si>
  <si>
    <t>Коробки для пирогов</t>
  </si>
  <si>
    <t>Сырье для запуска</t>
  </si>
  <si>
    <t>Коробки для рулетов</t>
  </si>
  <si>
    <t>Коробки для кусочков</t>
  </si>
  <si>
    <t>Стаканчики для кофе</t>
  </si>
  <si>
    <t>Прочее</t>
  </si>
  <si>
    <t>Итого необходимая сумма</t>
  </si>
  <si>
    <t>Необходимая сумма инвестиций при дроблении по месяцам</t>
  </si>
  <si>
    <t>Месяц</t>
  </si>
  <si>
    <t>Сумма</t>
  </si>
  <si>
    <t>Статья расходов</t>
  </si>
  <si>
    <t>1 месяц</t>
  </si>
  <si>
    <t>Ремонт</t>
  </si>
  <si>
    <t>2 месяц</t>
  </si>
  <si>
    <t>3 месяц</t>
  </si>
  <si>
    <t>4 месяц</t>
  </si>
  <si>
    <t>ФОТ + маркетинг + сырье</t>
  </si>
  <si>
    <t>Маркетинговые мероприятия (может быть изменено)</t>
  </si>
  <si>
    <t>В ходе работы кондитерского цеха на протяжении года, нам удалось выявить наиболее эффективные инструменты маркетинга. Планируется использование таких рычагов как:</t>
  </si>
  <si>
    <t>Наименование затрат</t>
  </si>
  <si>
    <t>Стоимость</t>
  </si>
  <si>
    <t>Описание</t>
  </si>
  <si>
    <t>Покупка рекламы у Айым Сейтметовой</t>
  </si>
  <si>
    <t>Реклама с выездом об открытии</t>
  </si>
  <si>
    <t xml:space="preserve">Реклама у блогеров (больше 300тыс подписчиков) </t>
  </si>
  <si>
    <t>Проверено, эффективно</t>
  </si>
  <si>
    <t>Покупка рекламы у Кариши Сыздыковой</t>
  </si>
  <si>
    <t>Покупка рекламы у блогера Supermamacita</t>
  </si>
  <si>
    <t>Не проверено, нужно тестить</t>
  </si>
  <si>
    <t xml:space="preserve">Таргет реклама </t>
  </si>
  <si>
    <t>Таргет реклама об открытии</t>
  </si>
  <si>
    <t>Реклама в Wolt</t>
  </si>
  <si>
    <t>Реклама в гугл поисковике</t>
  </si>
  <si>
    <t>Реклама в инстапаблики</t>
  </si>
  <si>
    <t>Реклама у миниблогеров по бартеру (50-150тыс подписчиков)</t>
  </si>
  <si>
    <t>Внедрим стандартную воронку продаж</t>
  </si>
  <si>
    <t>Лид магнит</t>
  </si>
  <si>
    <t>Покупка рекламы у damelya.sw</t>
  </si>
  <si>
    <t>Реклама с выездом</t>
  </si>
  <si>
    <t>Трипваер</t>
  </si>
  <si>
    <t>Покупка рекламы у Мадлен</t>
  </si>
  <si>
    <t>Продажа основного продукта</t>
  </si>
  <si>
    <t>Покупка рекламы у Кенжебековой Анель</t>
  </si>
  <si>
    <t>Допродажа</t>
  </si>
  <si>
    <t>Таргет реклама</t>
  </si>
  <si>
    <t xml:space="preserve">Таргет реклама  </t>
  </si>
  <si>
    <t>Возврат клиента</t>
  </si>
  <si>
    <t>Реклама в вольт</t>
  </si>
  <si>
    <t>-</t>
  </si>
  <si>
    <t>Бесплатная доставка в вольт</t>
  </si>
  <si>
    <t>Реклама у миниблогеров</t>
  </si>
  <si>
    <t>Реклама у мини блогеров по бартеру</t>
  </si>
  <si>
    <t>Таргет реклама для Horeca рынка</t>
  </si>
  <si>
    <t>Скидка -20% на все</t>
  </si>
  <si>
    <t xml:space="preserve">Реклама у блогера </t>
  </si>
  <si>
    <t>Домашняя реклама у блогера (серия сторис)</t>
  </si>
  <si>
    <t>Таргет реклама для B2B рынка</t>
  </si>
  <si>
    <t>Реклама в инстапаблики Алматы</t>
  </si>
  <si>
    <t>5 месяц</t>
  </si>
  <si>
    <t>Общая реклама</t>
  </si>
  <si>
    <t>Реклама в поисковике гугл</t>
  </si>
  <si>
    <t>6 месяц</t>
  </si>
  <si>
    <t>Сотрудник</t>
  </si>
  <si>
    <t>Оплата в день</t>
  </si>
  <si>
    <t>График</t>
  </si>
  <si>
    <t>Кондитер 1</t>
  </si>
  <si>
    <t>Состав 1</t>
  </si>
  <si>
    <t>Кондитер 2</t>
  </si>
  <si>
    <t>Кондитер 3</t>
  </si>
  <si>
    <t>Кондитер 4</t>
  </si>
  <si>
    <t>Кондитер 5</t>
  </si>
  <si>
    <t>Состав 2</t>
  </si>
  <si>
    <t>Кондитер 6</t>
  </si>
  <si>
    <t xml:space="preserve">Состав 2 </t>
  </si>
  <si>
    <t xml:space="preserve">План </t>
  </si>
  <si>
    <t>План</t>
  </si>
  <si>
    <t xml:space="preserve">Кондитер 7 </t>
  </si>
  <si>
    <t>Кондитер 8</t>
  </si>
  <si>
    <t>Бариста 1</t>
  </si>
  <si>
    <t>После выполнения плана 19млн тенге, оклад повышается</t>
  </si>
  <si>
    <t>После выполнения плана 30,6 млн тенге, оклад повышается</t>
  </si>
  <si>
    <t>Бариста 2</t>
  </si>
  <si>
    <t>Кассир 1</t>
  </si>
  <si>
    <t>Кассир 2</t>
  </si>
  <si>
    <t>Менеджер по обработке заказов 1 (управляющий)</t>
  </si>
  <si>
    <t>Менеджер по обработке заказов 2 (управляющий)</t>
  </si>
  <si>
    <t>Уборщица/посудомойщица</t>
  </si>
  <si>
    <t>Маркетолог</t>
  </si>
  <si>
    <t>Каждый день</t>
  </si>
  <si>
    <t>СММ специалист</t>
  </si>
  <si>
    <t xml:space="preserve">Бухгалтер </t>
  </si>
  <si>
    <t>Таргетолог</t>
  </si>
  <si>
    <t>Снабженец 1</t>
  </si>
  <si>
    <t>Итого в день</t>
  </si>
  <si>
    <t>Снабженец 2</t>
  </si>
  <si>
    <t>Итого в месяц ФОТ</t>
  </si>
  <si>
    <t>Объем продаж на B2C</t>
  </si>
  <si>
    <t>Пессимистичный прогноз</t>
  </si>
  <si>
    <t>Средний прогноз</t>
  </si>
  <si>
    <t>Оптимистичный прогноз</t>
  </si>
  <si>
    <t>Средний чек</t>
  </si>
  <si>
    <t>Кол-во чеков в день</t>
  </si>
  <si>
    <t>Объем продаж в день</t>
  </si>
  <si>
    <t>Объем продаж в месяц</t>
  </si>
  <si>
    <t>Объем продаж на B2B</t>
  </si>
  <si>
    <t>Кол-во контрагентов</t>
  </si>
  <si>
    <t>Общий объем продаж</t>
  </si>
  <si>
    <t>Общие расходы в месяц</t>
  </si>
  <si>
    <t>Тип расхода</t>
  </si>
  <si>
    <t>7 месяц</t>
  </si>
  <si>
    <t>8 месяц</t>
  </si>
  <si>
    <t>9 месяц</t>
  </si>
  <si>
    <t>Расходы на ФОТ</t>
  </si>
  <si>
    <t>Аренда</t>
  </si>
  <si>
    <t>Ком услуги</t>
  </si>
  <si>
    <t>Маркетинговые расходы</t>
  </si>
  <si>
    <t>Налоги</t>
  </si>
  <si>
    <t>Комиссии</t>
  </si>
  <si>
    <t>Сервисы IT</t>
  </si>
  <si>
    <t>Интернет</t>
  </si>
  <si>
    <t>Постоянные расходы</t>
  </si>
  <si>
    <t>Аренда помещения</t>
  </si>
  <si>
    <t>Переменные расходы</t>
  </si>
  <si>
    <t>Маркетинг</t>
  </si>
  <si>
    <t>Комиссии агрегаторов</t>
  </si>
  <si>
    <t>ИТОГО</t>
  </si>
  <si>
    <t>Фин Модель Среднестатистическая B2C</t>
  </si>
  <si>
    <t>Доля сырья в десертах - 40%</t>
  </si>
  <si>
    <t>Доля сырья в напитках - 20%</t>
  </si>
  <si>
    <t>Доля сырья в закусках - 50%</t>
  </si>
  <si>
    <t>Макс производственная мощность</t>
  </si>
  <si>
    <t>Доход Десерты</t>
  </si>
  <si>
    <t>Кол-во чеков</t>
  </si>
  <si>
    <t>Себестоимость</t>
  </si>
  <si>
    <t>Десерты</t>
  </si>
  <si>
    <t>Прибыль десерты</t>
  </si>
  <si>
    <t>Доход напитки</t>
  </si>
  <si>
    <t>Напитки</t>
  </si>
  <si>
    <t>Прибыль напитки</t>
  </si>
  <si>
    <t>Доход закуски</t>
  </si>
  <si>
    <t>Закуски</t>
  </si>
  <si>
    <t>Прибыль закуски</t>
  </si>
  <si>
    <t>10 месяц</t>
  </si>
  <si>
    <t>11 месяц</t>
  </si>
  <si>
    <t>ОБЩАЯ ПРИБЫЛЬ В МЕСЯЦ</t>
  </si>
  <si>
    <t>Расходы</t>
  </si>
  <si>
    <t>Постоянные</t>
  </si>
  <si>
    <t>Переменные</t>
  </si>
  <si>
    <t>Доход</t>
  </si>
  <si>
    <t>Расход</t>
  </si>
  <si>
    <t>Прибыль</t>
  </si>
  <si>
    <t>Цена лида</t>
  </si>
  <si>
    <t>Заявки</t>
  </si>
  <si>
    <t>Продажи</t>
  </si>
  <si>
    <t>Фин модель среднестатистическая B2B</t>
  </si>
  <si>
    <t>12 месяц</t>
  </si>
  <si>
    <t>Доход десерты</t>
  </si>
  <si>
    <t>Прибыль десерты B2B</t>
  </si>
  <si>
    <t>Прибыль B2C</t>
  </si>
  <si>
    <t>Прибыль B2B</t>
  </si>
  <si>
    <t>Общая прибыль</t>
  </si>
  <si>
    <t>Чистая прибыль</t>
  </si>
  <si>
    <t>1,2,3 месяц - ремонт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</si>
  <si>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</si>
  <si>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</si>
  <si>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</si>
  <si>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</si>
  <si>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</si>
  <si>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</si>
  <si>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</si>
  <si>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</si>
  <si>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</si>
  <si>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</si>
  <si>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</si>
  <si>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</si>
  <si>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Доля инвестора</t>
  </si>
  <si>
    <t>Реинвест</t>
  </si>
  <si>
    <t>После окупаемости доля инвестора - 40%</t>
  </si>
  <si>
    <t>17 месяц с момента вложения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</si>
</sst>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8">
    <font>
      <sz val="10.0"/>
      <color rgb="FF000000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  <font>
      <b/>
      <sz val="15.0"/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color rgb="FF00000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  <fill>
      <patternFill patternType="solid">
        <fgColor rgb="FFE6B8AF"/>
        <bgColor rgb="FFE6B8AF"/>
      </patternFill>
    </fill>
    <fill>
      <patternFill patternType="solid">
        <fgColor rgb="FFFF9900"/>
        <bgColor rgb="FFFF9900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1" fillId="3" fontId="1" numFmtId="0" xfId="0" applyAlignment="1" applyBorder="1" applyFill="1" applyFont="1">
      <alignment horizontal="center" readingOrder="0"/>
    </xf>
    <xf borderId="3" fillId="2" fontId="3" numFmtId="0" xfId="0" applyAlignment="1" applyBorder="1" applyFont="1">
      <alignment readingOrder="0"/>
    </xf>
    <xf borderId="3" fillId="3" fontId="3" numFmtId="0" xfId="0" applyAlignment="1" applyBorder="1" applyFont="1">
      <alignment horizontal="left" readingOrder="0"/>
    </xf>
    <xf borderId="3" fillId="4" fontId="3" numFmtId="0" xfId="0" applyAlignment="1" applyBorder="1" applyFill="1" applyFont="1">
      <alignment readingOrder="0"/>
    </xf>
    <xf borderId="4" fillId="5" fontId="1" numFmtId="0" xfId="0" applyAlignment="1" applyBorder="1" applyFill="1" applyFont="1">
      <alignment readingOrder="0"/>
    </xf>
    <xf borderId="4" fillId="5" fontId="1" numFmtId="0" xfId="0" applyBorder="1" applyFont="1"/>
    <xf borderId="1" fillId="6" fontId="1" numFmtId="0" xfId="0" applyAlignment="1" applyBorder="1" applyFill="1" applyFont="1">
      <alignment horizontal="center" readingOrder="0"/>
    </xf>
    <xf borderId="3" fillId="6" fontId="3" numFmtId="0" xfId="0" applyAlignment="1" applyBorder="1" applyFont="1">
      <alignment readingOrder="0"/>
    </xf>
    <xf borderId="3" fillId="7" fontId="3" numFmtId="0" xfId="0" applyAlignment="1" applyBorder="1" applyFill="1" applyFont="1">
      <alignment readingOrder="0"/>
    </xf>
    <xf borderId="0" fillId="0" fontId="3" numFmtId="0" xfId="0" applyAlignment="1" applyFont="1">
      <alignment readingOrder="0"/>
    </xf>
    <xf borderId="3" fillId="3" fontId="3" numFmtId="0" xfId="0" applyAlignment="1" applyBorder="1" applyFont="1">
      <alignment readingOrder="0"/>
    </xf>
    <xf borderId="3" fillId="5" fontId="1" numFmtId="0" xfId="0" applyAlignment="1" applyBorder="1" applyFont="1">
      <alignment readingOrder="0"/>
    </xf>
    <xf borderId="3" fillId="5" fontId="1" numFmtId="0" xfId="0" applyBorder="1" applyFont="1"/>
    <xf borderId="0" fillId="8" fontId="3" numFmtId="0" xfId="0" applyAlignment="1" applyFill="1" applyFont="1">
      <alignment horizontal="left" readingOrder="0"/>
    </xf>
    <xf borderId="3" fillId="9" fontId="3" numFmtId="0" xfId="0" applyAlignment="1" applyBorder="1" applyFill="1" applyFont="1">
      <alignment readingOrder="0"/>
    </xf>
    <xf borderId="0" fillId="10" fontId="3" numFmtId="0" xfId="0" applyAlignment="1" applyFill="1" applyFont="1">
      <alignment readingOrder="0"/>
    </xf>
    <xf borderId="3" fillId="5" fontId="3" numFmtId="0" xfId="0" applyAlignment="1" applyBorder="1" applyFont="1">
      <alignment readingOrder="0"/>
    </xf>
    <xf borderId="3" fillId="9" fontId="3" numFmtId="0" xfId="0" applyBorder="1" applyFont="1"/>
    <xf borderId="3" fillId="11" fontId="1" numFmtId="0" xfId="0" applyAlignment="1" applyBorder="1" applyFill="1" applyFont="1">
      <alignment readingOrder="0"/>
    </xf>
    <xf borderId="3" fillId="11" fontId="1" numFmtId="0" xfId="0" applyBorder="1" applyFont="1"/>
    <xf borderId="0" fillId="11" fontId="1" numFmtId="0" xfId="0" applyAlignment="1" applyFont="1">
      <alignment readingOrder="0"/>
    </xf>
    <xf borderId="5" fillId="12" fontId="1" numFmtId="0" xfId="0" applyAlignment="1" applyBorder="1" applyFill="1" applyFont="1">
      <alignment horizontal="center" readingOrder="0"/>
    </xf>
    <xf borderId="6" fillId="12" fontId="1" numFmtId="0" xfId="0" applyAlignment="1" applyBorder="1" applyFont="1">
      <alignment horizontal="center" readingOrder="0"/>
    </xf>
    <xf borderId="7" fillId="12" fontId="1" numFmtId="0" xfId="0" applyAlignment="1" applyBorder="1" applyFont="1">
      <alignment horizontal="center" readingOrder="0"/>
    </xf>
    <xf borderId="2" fillId="12" fontId="3" numFmtId="0" xfId="0" applyAlignment="1" applyBorder="1" applyFont="1">
      <alignment horizontal="center" readingOrder="0"/>
    </xf>
    <xf borderId="3" fillId="12" fontId="3" numFmtId="0" xfId="0" applyAlignment="1" applyBorder="1" applyFont="1">
      <alignment horizontal="center" readingOrder="0"/>
    </xf>
    <xf borderId="1" fillId="12" fontId="3" numFmtId="0" xfId="0" applyAlignment="1" applyBorder="1" applyFont="1">
      <alignment horizontal="center" readingOrder="0"/>
    </xf>
    <xf borderId="0" fillId="6" fontId="1" numFmtId="0" xfId="0" applyAlignment="1" applyFont="1">
      <alignment horizontal="center" readingOrder="0"/>
    </xf>
    <xf borderId="0" fillId="6" fontId="1" numFmtId="0" xfId="0" applyAlignment="1" applyFont="1">
      <alignment horizontal="center"/>
    </xf>
    <xf borderId="8" fillId="6" fontId="3" numFmtId="0" xfId="0" applyAlignment="1" applyBorder="1" applyFont="1">
      <alignment horizontal="center" readingOrder="0"/>
    </xf>
    <xf borderId="0" fillId="8" fontId="3" numFmtId="0" xfId="0" applyAlignment="1" applyFont="1">
      <alignment horizontal="center"/>
    </xf>
    <xf borderId="0" fillId="0" fontId="1" numFmtId="0" xfId="0" applyAlignment="1" applyFont="1">
      <alignment readingOrder="0"/>
    </xf>
    <xf borderId="1" fillId="6" fontId="4" numFmtId="0" xfId="0" applyAlignment="1" applyBorder="1" applyFont="1">
      <alignment horizontal="center" readingOrder="0"/>
    </xf>
    <xf borderId="9" fillId="0" fontId="2" numFmtId="0" xfId="0" applyBorder="1" applyFont="1"/>
    <xf borderId="0" fillId="0" fontId="3" numFmtId="0" xfId="0" applyAlignment="1" applyFont="1">
      <alignment readingOrder="0" shrinkToFit="0" wrapText="1"/>
    </xf>
    <xf borderId="3" fillId="6" fontId="1" numFmtId="0" xfId="0" applyAlignment="1" applyBorder="1" applyFont="1">
      <alignment readingOrder="0"/>
    </xf>
    <xf borderId="0" fillId="11" fontId="3" numFmtId="0" xfId="0" applyAlignment="1" applyFont="1">
      <alignment readingOrder="0"/>
    </xf>
    <xf borderId="0" fillId="11" fontId="3" numFmtId="0" xfId="0" applyFont="1"/>
    <xf borderId="0" fillId="13" fontId="3" numFmtId="0" xfId="0" applyAlignment="1" applyFill="1" applyFont="1">
      <alignment readingOrder="0"/>
    </xf>
    <xf borderId="0" fillId="13" fontId="3" numFmtId="0" xfId="0" applyFont="1"/>
    <xf borderId="4" fillId="5" fontId="3" numFmtId="0" xfId="0" applyAlignment="1" applyBorder="1" applyFont="1">
      <alignment readingOrder="0"/>
    </xf>
    <xf borderId="4" fillId="5" fontId="3" numFmtId="0" xfId="0" applyBorder="1" applyFont="1"/>
    <xf borderId="3" fillId="2" fontId="3" numFmtId="0" xfId="0" applyAlignment="1" applyBorder="1" applyFont="1">
      <alignment horizontal="center" readingOrder="0"/>
    </xf>
    <xf borderId="3" fillId="12" fontId="3" numFmtId="0" xfId="0" applyAlignment="1" applyBorder="1" applyFont="1">
      <alignment readingOrder="0"/>
    </xf>
    <xf borderId="4" fillId="12" fontId="3" numFmtId="0" xfId="0" applyAlignment="1" applyBorder="1" applyFont="1">
      <alignment readingOrder="0"/>
    </xf>
    <xf borderId="0" fillId="5" fontId="3" numFmtId="0" xfId="0" applyAlignment="1" applyFont="1">
      <alignment readingOrder="0"/>
    </xf>
    <xf borderId="0" fillId="5" fontId="3" numFmtId="0" xfId="0" applyFont="1"/>
    <xf borderId="3" fillId="4" fontId="1" numFmtId="0" xfId="0" applyAlignment="1" applyBorder="1" applyFont="1">
      <alignment readingOrder="0"/>
    </xf>
    <xf borderId="3" fillId="4" fontId="3" numFmtId="164" xfId="0" applyAlignment="1" applyBorder="1" applyFont="1" applyNumberFormat="1">
      <alignment readingOrder="0"/>
    </xf>
    <xf borderId="0" fillId="12" fontId="3" numFmtId="0" xfId="0" applyAlignment="1" applyFont="1">
      <alignment readingOrder="0"/>
    </xf>
    <xf borderId="0" fillId="6" fontId="3" numFmtId="0" xfId="0" applyAlignment="1" applyFont="1">
      <alignment readingOrder="0"/>
    </xf>
    <xf borderId="3" fillId="2" fontId="1" numFmtId="0" xfId="0" applyAlignment="1" applyBorder="1" applyFont="1">
      <alignment readingOrder="0"/>
    </xf>
    <xf borderId="3" fillId="2" fontId="3" numFmtId="164" xfId="0" applyAlignment="1" applyBorder="1" applyFont="1" applyNumberFormat="1">
      <alignment readingOrder="0"/>
    </xf>
    <xf borderId="3" fillId="11" fontId="3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 readingOrder="0"/>
    </xf>
    <xf borderId="0" fillId="8" fontId="3" numFmtId="0" xfId="0" applyAlignment="1" applyFont="1">
      <alignment readingOrder="0"/>
    </xf>
    <xf borderId="3" fillId="4" fontId="3" numFmtId="0" xfId="0" applyAlignment="1" applyBorder="1" applyFont="1">
      <alignment readingOrder="0" shrinkToFit="0" wrapText="1"/>
    </xf>
    <xf borderId="0" fillId="8" fontId="3" numFmtId="0" xfId="0" applyFont="1"/>
    <xf borderId="4" fillId="4" fontId="3" numFmtId="0" xfId="0" applyAlignment="1" applyBorder="1" applyFont="1">
      <alignment readingOrder="0"/>
    </xf>
    <xf borderId="4" fillId="4" fontId="3" numFmtId="164" xfId="0" applyAlignment="1" applyBorder="1" applyFont="1" applyNumberFormat="1">
      <alignment readingOrder="0"/>
    </xf>
    <xf borderId="4" fillId="0" fontId="3" numFmtId="0" xfId="0" applyAlignment="1" applyBorder="1" applyFont="1">
      <alignment readingOrder="0"/>
    </xf>
    <xf borderId="8" fillId="0" fontId="3" numFmtId="0" xfId="0" applyAlignment="1" applyBorder="1" applyFont="1">
      <alignment readingOrder="0"/>
    </xf>
    <xf borderId="0" fillId="5" fontId="1" numFmtId="0" xfId="0" applyAlignment="1" applyFont="1">
      <alignment readingOrder="0"/>
    </xf>
    <xf borderId="0" fillId="5" fontId="1" numFmtId="0" xfId="0" applyFont="1"/>
    <xf borderId="0" fillId="6" fontId="1" numFmtId="0" xfId="0" applyAlignment="1" applyFont="1">
      <alignment readingOrder="0"/>
    </xf>
    <xf borderId="0" fillId="0" fontId="3" numFmtId="0" xfId="0" applyAlignment="1" applyFont="1">
      <alignment horizontal="center"/>
    </xf>
    <xf borderId="3" fillId="13" fontId="3" numFmtId="0" xfId="0" applyAlignment="1" applyBorder="1" applyFont="1">
      <alignment horizontal="center" readingOrder="0"/>
    </xf>
    <xf borderId="3" fillId="5" fontId="3" numFmtId="0" xfId="0" applyAlignment="1" applyBorder="1" applyFont="1">
      <alignment horizontal="center" readingOrder="0"/>
    </xf>
    <xf borderId="3" fillId="11" fontId="3" numFmtId="0" xfId="0" applyAlignment="1" applyBorder="1" applyFont="1">
      <alignment horizontal="center"/>
    </xf>
    <xf borderId="3" fillId="13" fontId="3" numFmtId="0" xfId="0" applyAlignment="1" applyBorder="1" applyFont="1">
      <alignment horizontal="center"/>
    </xf>
    <xf borderId="3" fillId="5" fontId="3" numFmtId="0" xfId="0" applyAlignment="1" applyBorder="1" applyFont="1">
      <alignment horizontal="center"/>
    </xf>
    <xf borderId="3" fillId="11" fontId="1" numFmtId="0" xfId="0" applyAlignment="1" applyBorder="1" applyFont="1">
      <alignment horizontal="center"/>
    </xf>
    <xf borderId="3" fillId="13" fontId="1" numFmtId="0" xfId="0" applyAlignment="1" applyBorder="1" applyFont="1">
      <alignment horizontal="center"/>
    </xf>
    <xf borderId="3" fillId="5" fontId="1" numFmtId="0" xfId="0" applyAlignment="1" applyBorder="1" applyFont="1">
      <alignment horizontal="center"/>
    </xf>
    <xf borderId="3" fillId="6" fontId="1" numFmtId="0" xfId="0" applyAlignment="1" applyBorder="1" applyFont="1">
      <alignment horizontal="center" readingOrder="0"/>
    </xf>
    <xf borderId="0" fillId="8" fontId="1" numFmtId="0" xfId="0" applyFont="1"/>
    <xf borderId="0" fillId="8" fontId="1" numFmtId="0" xfId="0" applyAlignment="1" applyFont="1">
      <alignment readingOrder="0"/>
    </xf>
    <xf borderId="3" fillId="6" fontId="3" numFmtId="0" xfId="0" applyAlignment="1" applyBorder="1" applyFont="1">
      <alignment horizontal="center" readingOrder="0"/>
    </xf>
    <xf borderId="3" fillId="6" fontId="3" numFmtId="4" xfId="0" applyAlignment="1" applyBorder="1" applyFont="1" applyNumberFormat="1">
      <alignment horizontal="center" readingOrder="0"/>
    </xf>
    <xf borderId="1" fillId="6" fontId="3" numFmtId="4" xfId="0" applyAlignment="1" applyBorder="1" applyFont="1" applyNumberFormat="1">
      <alignment horizontal="center" readingOrder="0"/>
    </xf>
    <xf borderId="3" fillId="14" fontId="3" numFmtId="0" xfId="0" applyAlignment="1" applyBorder="1" applyFill="1" applyFont="1">
      <alignment horizontal="center" readingOrder="0"/>
    </xf>
    <xf borderId="3" fillId="14" fontId="3" numFmtId="4" xfId="0" applyAlignment="1" applyBorder="1" applyFont="1" applyNumberFormat="1">
      <alignment horizontal="center"/>
    </xf>
    <xf borderId="3" fillId="14" fontId="3" numFmtId="4" xfId="0" applyAlignment="1" applyBorder="1" applyFont="1" applyNumberFormat="1">
      <alignment horizontal="center" readingOrder="0"/>
    </xf>
    <xf borderId="1" fillId="14" fontId="3" numFmtId="4" xfId="0" applyAlignment="1" applyBorder="1" applyFont="1" applyNumberFormat="1">
      <alignment horizontal="center" readingOrder="0"/>
    </xf>
    <xf borderId="3" fillId="11" fontId="1" numFmtId="0" xfId="0" applyAlignment="1" applyBorder="1" applyFont="1">
      <alignment horizontal="center" readingOrder="0"/>
    </xf>
    <xf borderId="3" fillId="11" fontId="1" numFmtId="4" xfId="0" applyAlignment="1" applyBorder="1" applyFont="1" applyNumberFormat="1">
      <alignment horizontal="center"/>
    </xf>
    <xf borderId="0" fillId="0" fontId="3" numFmtId="0" xfId="0" applyFont="1"/>
    <xf borderId="10" fillId="0" fontId="3" numFmtId="0" xfId="0" applyBorder="1" applyFont="1"/>
    <xf borderId="0" fillId="0" fontId="1" numFmtId="0" xfId="0" applyFont="1"/>
    <xf borderId="10" fillId="0" fontId="3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0" fillId="8" fontId="3" numFmtId="0" xfId="0" applyAlignment="1" applyFont="1">
      <alignment readingOrder="0" shrinkToFit="0" wrapText="1"/>
    </xf>
    <xf borderId="0" fillId="8" fontId="3" numFmtId="0" xfId="0" applyAlignment="1" applyFont="1">
      <alignment horizontal="center" readingOrder="0"/>
    </xf>
    <xf borderId="3" fillId="8" fontId="3" numFmtId="0" xfId="0" applyAlignment="1" applyBorder="1" applyFont="1">
      <alignment readingOrder="0"/>
    </xf>
    <xf borderId="0" fillId="5" fontId="3" numFmtId="0" xfId="0" applyAlignment="1" applyFont="1">
      <alignment horizontal="center" readingOrder="0" shrinkToFit="0" wrapText="1"/>
    </xf>
    <xf borderId="0" fillId="2" fontId="5" numFmtId="0" xfId="0" applyAlignment="1" applyFont="1">
      <alignment readingOrder="0" vertical="bottom"/>
    </xf>
    <xf borderId="0" fillId="2" fontId="6" numFmtId="0" xfId="0" applyAlignment="1" applyFont="1">
      <alignment readingOrder="0" vertical="bottom"/>
    </xf>
    <xf borderId="0" fillId="2" fontId="5" numFmtId="9" xfId="0" applyAlignment="1" applyFont="1" applyNumberFormat="1">
      <alignment horizontal="right" vertical="bottom"/>
    </xf>
    <xf borderId="0" fillId="2" fontId="5" numFmtId="9" xfId="0" applyAlignment="1" applyFont="1" applyNumberFormat="1">
      <alignment horizontal="right" readingOrder="0" vertical="bottom"/>
    </xf>
    <xf borderId="0" fillId="5" fontId="5" numFmtId="9" xfId="0" applyAlignment="1" applyFont="1" applyNumberFormat="1">
      <alignment horizontal="right" readingOrder="0" vertical="bottom"/>
    </xf>
    <xf borderId="0" fillId="6" fontId="6" numFmtId="0" xfId="0" applyAlignment="1" applyFont="1">
      <alignment horizontal="right" readingOrder="0" vertical="bottom"/>
    </xf>
    <xf borderId="0" fillId="2" fontId="6" numFmtId="3" xfId="0" applyAlignment="1" applyFont="1" applyNumberFormat="1">
      <alignment horizontal="right" vertical="bottom"/>
    </xf>
    <xf borderId="0" fillId="5" fontId="6" numFmtId="3" xfId="0" applyAlignment="1" applyFont="1" applyNumberFormat="1">
      <alignment horizontal="right" vertical="bottom"/>
    </xf>
    <xf borderId="0" fillId="2" fontId="6" numFmtId="0" xfId="0" applyAlignment="1" applyFont="1">
      <alignment horizontal="right" readingOrder="0" vertical="bottom"/>
    </xf>
    <xf borderId="0" fillId="2" fontId="6" numFmtId="1" xfId="0" applyAlignment="1" applyFont="1" applyNumberFormat="1">
      <alignment horizontal="right" readingOrder="0" vertical="bottom"/>
    </xf>
    <xf borderId="0" fillId="2" fontId="6" numFmtId="1" xfId="0" applyAlignment="1" applyFont="1" applyNumberFormat="1">
      <alignment horizontal="right" vertical="bottom"/>
    </xf>
    <xf borderId="0" fillId="5" fontId="6" numFmtId="1" xfId="0" applyAlignment="1" applyFont="1" applyNumberFormat="1">
      <alignment horizontal="right" vertical="bottom"/>
    </xf>
    <xf borderId="0" fillId="0" fontId="6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7" fontId="5" numFmtId="0" xfId="0" applyAlignment="1" applyFont="1">
      <alignment readingOrder="0" vertical="bottom"/>
    </xf>
    <xf borderId="0" fillId="7" fontId="6" numFmtId="0" xfId="0" applyAlignment="1" applyFont="1">
      <alignment vertical="bottom"/>
    </xf>
    <xf borderId="0" fillId="7" fontId="5" numFmtId="3" xfId="0" applyAlignment="1" applyFont="1" applyNumberFormat="1">
      <alignment horizontal="right" vertical="bottom"/>
    </xf>
    <xf borderId="0" fillId="7" fontId="6" numFmtId="9" xfId="0" applyAlignment="1" applyFont="1" applyNumberFormat="1">
      <alignment horizontal="right" vertical="bottom"/>
    </xf>
    <xf borderId="0" fillId="7" fontId="6" numFmtId="0" xfId="0" applyAlignment="1" applyFont="1">
      <alignment vertical="bottom"/>
    </xf>
    <xf borderId="0" fillId="7" fontId="6" numFmtId="3" xfId="0" applyAlignment="1" applyFont="1" applyNumberFormat="1">
      <alignment horizontal="right" vertical="bottom"/>
    </xf>
    <xf borderId="0" fillId="8" fontId="1" numFmtId="0" xfId="0" applyAlignment="1" applyFont="1">
      <alignment horizontal="center"/>
    </xf>
    <xf borderId="0" fillId="8" fontId="3" numFmtId="0" xfId="0" applyAlignment="1" applyFont="1">
      <alignment horizontal="center"/>
    </xf>
    <xf borderId="0" fillId="4" fontId="3" numFmtId="0" xfId="0" applyAlignment="1" applyFont="1">
      <alignment readingOrder="0"/>
    </xf>
    <xf borderId="0" fillId="4" fontId="3" numFmtId="0" xfId="0" applyFont="1"/>
    <xf borderId="0" fillId="4" fontId="3" numFmtId="3" xfId="0" applyFont="1" applyNumberFormat="1"/>
    <xf borderId="0" fillId="0" fontId="6" numFmtId="0" xfId="0" applyAlignment="1" applyFont="1">
      <alignment vertical="bottom"/>
    </xf>
    <xf borderId="0" fillId="0" fontId="6" numFmtId="1" xfId="0" applyAlignment="1" applyFont="1" applyNumberFormat="1">
      <alignment vertical="bottom"/>
    </xf>
    <xf borderId="0" fillId="4" fontId="5" numFmtId="9" xfId="0" applyAlignment="1" applyFont="1" applyNumberFormat="1">
      <alignment horizontal="right" readingOrder="0" vertical="bottom"/>
    </xf>
    <xf borderId="0" fillId="4" fontId="6" numFmtId="3" xfId="0" applyAlignment="1" applyFont="1" applyNumberFormat="1">
      <alignment horizontal="right" vertical="bottom"/>
    </xf>
    <xf borderId="0" fillId="4" fontId="6" numFmtId="1" xfId="0" applyAlignment="1" applyFont="1" applyNumberFormat="1">
      <alignment horizontal="right" readingOrder="0" vertical="bottom"/>
    </xf>
    <xf borderId="0" fillId="7" fontId="7" numFmtId="0" xfId="0" applyAlignment="1" applyFont="1">
      <alignment horizontal="left" readingOrder="0"/>
    </xf>
    <xf borderId="0" fillId="7" fontId="6" numFmtId="0" xfId="0" applyAlignment="1" applyFont="1">
      <alignment readingOrder="0" vertical="bottom"/>
    </xf>
    <xf borderId="0" fillId="7" fontId="6" numFmtId="9" xfId="0" applyAlignment="1" applyFont="1" applyNumberFormat="1">
      <alignment horizontal="right" readingOrder="0" vertical="bottom"/>
    </xf>
    <xf borderId="0" fillId="5" fontId="3" numFmtId="3" xfId="0" applyFont="1" applyNumberFormat="1"/>
    <xf borderId="0" fillId="6" fontId="5" numFmtId="0" xfId="0" applyAlignment="1" applyFont="1">
      <alignment vertical="bottom"/>
    </xf>
    <xf borderId="0" fillId="6" fontId="6" numFmtId="0" xfId="0" applyAlignment="1" applyFont="1">
      <alignment vertical="bottom"/>
    </xf>
    <xf borderId="0" fillId="6" fontId="6" numFmtId="4" xfId="0" applyAlignment="1" applyFont="1" applyNumberFormat="1">
      <alignment vertical="bottom"/>
    </xf>
    <xf borderId="0" fillId="6" fontId="5" numFmtId="4" xfId="0" applyAlignment="1" applyFont="1" applyNumberFormat="1">
      <alignment horizontal="right" vertical="bottom"/>
    </xf>
    <xf borderId="0" fillId="6" fontId="5" numFmtId="0" xfId="0" applyAlignment="1" applyFont="1">
      <alignment vertical="bottom"/>
    </xf>
    <xf borderId="0" fillId="6" fontId="6" numFmtId="0" xfId="0" applyAlignment="1" applyFont="1">
      <alignment vertical="bottom"/>
    </xf>
    <xf borderId="0" fillId="6" fontId="5" numFmtId="4" xfId="0" applyAlignment="1" applyFont="1" applyNumberFormat="1">
      <alignment horizontal="right" readingOrder="0" vertical="bottom"/>
    </xf>
    <xf borderId="0" fillId="6" fontId="6" numFmtId="10" xfId="0" applyAlignment="1" applyFont="1" applyNumberFormat="1">
      <alignment horizontal="right" vertical="bottom"/>
    </xf>
    <xf borderId="0" fillId="6" fontId="6" numFmtId="4" xfId="0" applyAlignment="1" applyFont="1" applyNumberFormat="1">
      <alignment horizontal="right" vertical="bottom"/>
    </xf>
    <xf borderId="0" fillId="6" fontId="6" numFmtId="9" xfId="0" applyAlignment="1" applyFont="1" applyNumberFormat="1">
      <alignment horizontal="right" vertical="bottom"/>
    </xf>
    <xf borderId="0" fillId="6" fontId="6" numFmtId="10" xfId="0" applyAlignment="1" applyFont="1" applyNumberFormat="1">
      <alignment horizontal="right" readingOrder="0" vertical="bottom"/>
    </xf>
    <xf borderId="0" fillId="2" fontId="6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6" fontId="6" numFmtId="3" xfId="0" applyAlignment="1" applyFont="1" applyNumberFormat="1">
      <alignment horizontal="right" vertical="bottom"/>
    </xf>
    <xf borderId="0" fillId="15" fontId="6" numFmtId="0" xfId="0" applyAlignment="1" applyFill="1" applyFont="1">
      <alignment vertical="bottom"/>
    </xf>
    <xf borderId="0" fillId="15" fontId="6" numFmtId="3" xfId="0" applyAlignment="1" applyFont="1" applyNumberFormat="1">
      <alignment horizontal="right" vertical="bottom"/>
    </xf>
    <xf borderId="0" fillId="0" fontId="6" numFmtId="10" xfId="0" applyAlignment="1" applyFont="1" applyNumberFormat="1">
      <alignment horizontal="right" vertical="bottom"/>
    </xf>
    <xf borderId="0" fillId="0" fontId="6" numFmtId="0" xfId="0" applyAlignment="1" applyFont="1">
      <alignment horizontal="right" readingOrder="0" vertical="bottom"/>
    </xf>
    <xf borderId="0" fillId="0" fontId="6" numFmtId="9" xfId="0" applyAlignment="1" applyFont="1" applyNumberFormat="1">
      <alignment horizontal="right" vertical="bottom"/>
    </xf>
    <xf borderId="0" fillId="0" fontId="6" numFmtId="3" xfId="0" applyAlignment="1" applyFont="1" applyNumberFormat="1">
      <alignment horizontal="right" vertical="bottom"/>
    </xf>
    <xf borderId="0" fillId="0" fontId="6" numFmtId="1" xfId="0" applyAlignment="1" applyFont="1" applyNumberFormat="1">
      <alignment horizontal="right" vertical="bottom"/>
    </xf>
    <xf borderId="3" fillId="6" fontId="3" numFmtId="0" xfId="0" applyBorder="1" applyFont="1"/>
    <xf borderId="3" fillId="6" fontId="3" numFmtId="9" xfId="0" applyAlignment="1" applyBorder="1" applyFont="1" applyNumberFormat="1">
      <alignment readingOrder="0"/>
    </xf>
    <xf borderId="3" fillId="15" fontId="3" numFmtId="0" xfId="0" applyAlignment="1" applyBorder="1" applyFont="1">
      <alignment readingOrder="0"/>
    </xf>
    <xf borderId="3" fillId="15" fontId="3" numFmtId="0" xfId="0" applyBorder="1" applyFont="1"/>
    <xf borderId="3" fillId="15" fontId="1" numFmtId="9" xfId="0" applyAlignment="1" applyBorder="1" applyFont="1" applyNumberFormat="1">
      <alignment readingOrder="0"/>
    </xf>
    <xf borderId="0" fillId="2" fontId="6" numFmtId="3" xfId="0" applyAlignment="1" applyFont="1" applyNumberFormat="1">
      <alignment horizontal="right" readingOrder="0" vertical="bottom"/>
    </xf>
    <xf borderId="0" fillId="4" fontId="1" numFmtId="0" xfId="0" applyAlignment="1" applyFont="1">
      <alignment readingOrder="0"/>
    </xf>
    <xf borderId="0" fillId="6" fontId="5" numFmtId="0" xfId="0" applyAlignment="1" applyFont="1">
      <alignment readingOrder="0" vertical="bottom"/>
    </xf>
    <xf borderId="0" fillId="6" fontId="6" numFmtId="3" xfId="0" applyAlignment="1" applyFont="1" applyNumberFormat="1">
      <alignment readingOrder="0" vertical="bottom"/>
    </xf>
    <xf borderId="0" fillId="6" fontId="6" numFmtId="3" xfId="0" applyAlignment="1" applyFont="1" applyNumberFormat="1">
      <alignment horizontal="right" readingOrder="0" vertical="bottom"/>
    </xf>
    <xf borderId="0" fillId="15" fontId="5" numFmtId="0" xfId="0" applyAlignment="1" applyFont="1">
      <alignment readingOrder="0" vertical="bottom"/>
    </xf>
    <xf borderId="0" fillId="15" fontId="6" numFmtId="3" xfId="0" applyAlignment="1" applyFont="1" applyNumberFormat="1">
      <alignment vertical="bottom"/>
    </xf>
    <xf borderId="0" fillId="0" fontId="3" numFmtId="0" xfId="0" applyAlignment="1" applyFont="1">
      <alignment horizontal="center" readingOrder="0"/>
    </xf>
    <xf borderId="3" fillId="0" fontId="3" numFmtId="4" xfId="0" applyAlignment="1" applyBorder="1" applyFont="1" applyNumberFormat="1">
      <alignment horizontal="center" readingOrder="0"/>
    </xf>
    <xf borderId="3" fillId="11" fontId="3" numFmtId="4" xfId="0" applyBorder="1" applyFont="1" applyNumberFormat="1"/>
    <xf borderId="3" fillId="0" fontId="3" numFmtId="4" xfId="0" applyBorder="1" applyFont="1" applyNumberFormat="1"/>
    <xf borderId="3" fillId="5" fontId="3" numFmtId="4" xfId="0" applyBorder="1" applyFont="1" applyNumberFormat="1"/>
    <xf borderId="3" fillId="5" fontId="1" numFmtId="4" xfId="0" applyBorder="1" applyFont="1" applyNumberFormat="1"/>
    <xf borderId="3" fillId="5" fontId="1" numFmtId="4" xfId="0" applyAlignment="1" applyBorder="1" applyFont="1" applyNumberFormat="1">
      <alignment readingOrder="0"/>
    </xf>
    <xf borderId="3" fillId="11" fontId="3" numFmtId="4" xfId="0" applyAlignment="1" applyBorder="1" applyFont="1" applyNumberFormat="1">
      <alignment horizontal="center" readingOrder="0"/>
    </xf>
    <xf borderId="0" fillId="0" fontId="3" numFmtId="4" xfId="0" applyAlignment="1" applyFont="1" applyNumberFormat="1">
      <alignment readingOrder="0"/>
    </xf>
    <xf borderId="0" fillId="5" fontId="1" numFmtId="4" xfId="0" applyAlignment="1" applyFont="1" applyNumberFormat="1">
      <alignment horizontal="center" readingOrder="0" shrinkToFit="0" wrapText="1"/>
    </xf>
    <xf borderId="0" fillId="8" fontId="1" numFmtId="4" xfId="0" applyAlignment="1" applyFont="1" applyNumberFormat="1">
      <alignment horizontal="center" readingOrder="0" shrinkToFit="0" wrapText="1"/>
    </xf>
    <xf borderId="0" fillId="0" fontId="3" numFmtId="4" xfId="0" applyFont="1" applyNumberFormat="1"/>
    <xf borderId="0" fillId="5" fontId="1" numFmtId="4" xfId="0" applyFont="1" applyNumberFormat="1"/>
    <xf borderId="0" fillId="8" fontId="1" numFmtId="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38"/>
    <col customWidth="1" min="4" max="4" width="21.25"/>
    <col customWidth="1" min="5" max="5" width="39.38"/>
  </cols>
  <sheetData>
    <row r="1">
      <c r="A1" s="1" t="s">
        <v>0</v>
      </c>
      <c r="B1" s="2"/>
      <c r="D1" s="3" t="s">
        <v>1</v>
      </c>
      <c r="E1" s="2"/>
    </row>
    <row r="2">
      <c r="A2" s="4" t="s">
        <v>2</v>
      </c>
      <c r="B2" s="4">
        <v>3000000.0</v>
      </c>
      <c r="D2" s="5" t="s">
        <v>3</v>
      </c>
      <c r="E2" s="5">
        <v>1.0</v>
      </c>
    </row>
    <row r="3">
      <c r="A3" s="4" t="s">
        <v>4</v>
      </c>
      <c r="B3" s="4">
        <v>4000000.0</v>
      </c>
      <c r="D3" s="5" t="s">
        <v>5</v>
      </c>
      <c r="E3" s="5" t="s">
        <v>6</v>
      </c>
    </row>
    <row r="4">
      <c r="A4" s="4" t="s">
        <v>7</v>
      </c>
      <c r="B4" s="4">
        <v>4000000.0</v>
      </c>
      <c r="D4" s="5" t="s">
        <v>8</v>
      </c>
      <c r="E4" s="5" t="s">
        <v>9</v>
      </c>
    </row>
    <row r="5">
      <c r="A5" s="6" t="s">
        <v>10</v>
      </c>
      <c r="B5" s="6">
        <v>2000000.0</v>
      </c>
      <c r="D5" s="5" t="s">
        <v>11</v>
      </c>
      <c r="E5" s="5" t="s">
        <v>12</v>
      </c>
    </row>
    <row r="6">
      <c r="A6" s="4" t="s">
        <v>13</v>
      </c>
      <c r="B6" s="4">
        <v>4500000.0</v>
      </c>
      <c r="D6" s="5" t="s">
        <v>14</v>
      </c>
      <c r="E6" s="5" t="s">
        <v>15</v>
      </c>
    </row>
    <row r="7">
      <c r="A7" s="4" t="s">
        <v>16</v>
      </c>
      <c r="B7" s="4">
        <v>1.5E7</v>
      </c>
      <c r="D7" s="5" t="s">
        <v>17</v>
      </c>
      <c r="E7" s="5" t="s">
        <v>18</v>
      </c>
    </row>
    <row r="8">
      <c r="A8" s="4" t="s">
        <v>19</v>
      </c>
      <c r="B8" s="4">
        <v>5000000.0</v>
      </c>
      <c r="D8" s="5" t="s">
        <v>20</v>
      </c>
      <c r="E8" s="5" t="s">
        <v>21</v>
      </c>
    </row>
    <row r="9">
      <c r="A9" s="4" t="s">
        <v>22</v>
      </c>
      <c r="B9" s="4">
        <v>4500000.0</v>
      </c>
    </row>
    <row r="10">
      <c r="A10" s="4" t="s">
        <v>23</v>
      </c>
      <c r="B10" s="4">
        <v>1000000.0</v>
      </c>
    </row>
    <row r="11">
      <c r="A11" s="7" t="s">
        <v>24</v>
      </c>
      <c r="B11" s="8">
        <f>SUM(B2:B8)</f>
        <v>37500000</v>
      </c>
      <c r="D11" s="3" t="s">
        <v>25</v>
      </c>
      <c r="E11" s="2"/>
    </row>
    <row r="12">
      <c r="A12" s="9" t="s">
        <v>26</v>
      </c>
      <c r="B12" s="2"/>
      <c r="D12" s="5" t="s">
        <v>27</v>
      </c>
      <c r="E12" s="5" t="s">
        <v>28</v>
      </c>
    </row>
    <row r="13">
      <c r="A13" s="10" t="s">
        <v>29</v>
      </c>
      <c r="B13" s="10">
        <v>1000000.0</v>
      </c>
      <c r="D13" s="5" t="s">
        <v>30</v>
      </c>
      <c r="E13" s="5" t="s">
        <v>31</v>
      </c>
    </row>
    <row r="14">
      <c r="A14" s="10" t="s">
        <v>32</v>
      </c>
      <c r="B14" s="10">
        <v>1200000.0</v>
      </c>
      <c r="D14" s="5" t="s">
        <v>33</v>
      </c>
      <c r="E14" s="5" t="s">
        <v>34</v>
      </c>
    </row>
    <row r="15">
      <c r="A15" s="10" t="s">
        <v>35</v>
      </c>
      <c r="B15" s="10">
        <v>2000000.0</v>
      </c>
      <c r="D15" s="11" t="s">
        <v>36</v>
      </c>
      <c r="E15" s="11" t="s">
        <v>37</v>
      </c>
    </row>
    <row r="16">
      <c r="A16" s="10" t="s">
        <v>38</v>
      </c>
      <c r="B16" s="10">
        <v>1800000.0</v>
      </c>
      <c r="D16" s="5" t="s">
        <v>39</v>
      </c>
      <c r="E16" s="5" t="s">
        <v>40</v>
      </c>
    </row>
    <row r="17">
      <c r="A17" s="10" t="s">
        <v>41</v>
      </c>
      <c r="B17" s="10">
        <v>1000000.0</v>
      </c>
      <c r="D17" s="5" t="s">
        <v>42</v>
      </c>
      <c r="E17" s="5" t="s">
        <v>43</v>
      </c>
    </row>
    <row r="18">
      <c r="A18" s="10" t="s">
        <v>44</v>
      </c>
      <c r="B18" s="10">
        <v>100000.0</v>
      </c>
      <c r="D18" s="5" t="s">
        <v>45</v>
      </c>
      <c r="E18" s="5" t="s">
        <v>46</v>
      </c>
      <c r="F18" s="12" t="s">
        <v>47</v>
      </c>
    </row>
    <row r="19">
      <c r="A19" s="10" t="s">
        <v>48</v>
      </c>
      <c r="B19" s="10">
        <v>800000.0</v>
      </c>
      <c r="D19" s="5" t="s">
        <v>49</v>
      </c>
      <c r="E19" s="5" t="s">
        <v>50</v>
      </c>
    </row>
    <row r="20">
      <c r="A20" s="10" t="s">
        <v>51</v>
      </c>
      <c r="B20" s="10">
        <v>120000.0</v>
      </c>
      <c r="D20" s="13" t="s">
        <v>52</v>
      </c>
      <c r="E20" s="13" t="s">
        <v>53</v>
      </c>
    </row>
    <row r="21">
      <c r="A21" s="10" t="s">
        <v>54</v>
      </c>
      <c r="B21" s="10">
        <v>1400000.0</v>
      </c>
      <c r="D21" s="13" t="s">
        <v>55</v>
      </c>
      <c r="E21" s="13" t="s">
        <v>56</v>
      </c>
    </row>
    <row r="22">
      <c r="A22" s="10" t="s">
        <v>57</v>
      </c>
      <c r="B22" s="10">
        <v>2000000.0</v>
      </c>
      <c r="D22" s="13" t="s">
        <v>58</v>
      </c>
      <c r="E22" s="13" t="s">
        <v>59</v>
      </c>
    </row>
    <row r="23">
      <c r="A23" s="10" t="s">
        <v>60</v>
      </c>
      <c r="B23" s="10">
        <v>1500000.0</v>
      </c>
      <c r="D23" s="13" t="s">
        <v>61</v>
      </c>
      <c r="E23" s="13" t="s">
        <v>62</v>
      </c>
    </row>
    <row r="24">
      <c r="A24" s="10" t="s">
        <v>63</v>
      </c>
      <c r="B24" s="10">
        <v>300000.0</v>
      </c>
      <c r="D24" s="13" t="s">
        <v>64</v>
      </c>
      <c r="E24" s="13" t="s">
        <v>65</v>
      </c>
    </row>
    <row r="25">
      <c r="A25" s="10" t="s">
        <v>66</v>
      </c>
      <c r="B25" s="10">
        <v>1000000.0</v>
      </c>
      <c r="D25" s="13" t="s">
        <v>67</v>
      </c>
      <c r="E25" s="13" t="s">
        <v>68</v>
      </c>
    </row>
    <row r="26">
      <c r="A26" s="10" t="s">
        <v>69</v>
      </c>
      <c r="B26" s="10">
        <v>250000.0</v>
      </c>
    </row>
    <row r="27">
      <c r="A27" s="10" t="s">
        <v>70</v>
      </c>
      <c r="B27" s="10">
        <v>200000.0</v>
      </c>
    </row>
    <row r="28">
      <c r="A28" s="10" t="s">
        <v>71</v>
      </c>
      <c r="B28" s="10">
        <v>100000.0</v>
      </c>
    </row>
    <row r="29">
      <c r="A29" s="10" t="s">
        <v>72</v>
      </c>
      <c r="B29" s="10">
        <v>500000.0</v>
      </c>
    </row>
    <row r="30">
      <c r="A30" s="10" t="s">
        <v>73</v>
      </c>
      <c r="B30" s="10">
        <v>50000.0</v>
      </c>
    </row>
    <row r="31">
      <c r="A31" s="10" t="s">
        <v>74</v>
      </c>
      <c r="B31" s="10">
        <v>2000000.0</v>
      </c>
    </row>
    <row r="32">
      <c r="A32" s="14" t="s">
        <v>24</v>
      </c>
      <c r="B32" s="15">
        <f>SUM(B13:B31)</f>
        <v>17320000</v>
      </c>
    </row>
    <row r="33">
      <c r="A33" s="1" t="s">
        <v>75</v>
      </c>
      <c r="B33" s="2"/>
      <c r="D33" s="3" t="s">
        <v>76</v>
      </c>
      <c r="E33" s="2"/>
    </row>
    <row r="34">
      <c r="A34" s="4" t="s">
        <v>77</v>
      </c>
      <c r="B34" s="4">
        <f>2220000*2</f>
        <v>4440000</v>
      </c>
      <c r="D34" s="5" t="s">
        <v>78</v>
      </c>
      <c r="E34" s="5" t="s">
        <v>79</v>
      </c>
    </row>
    <row r="35">
      <c r="A35" s="4" t="s">
        <v>80</v>
      </c>
      <c r="B35" s="4">
        <f t="shared" ref="B35:B36" si="1">450000*2</f>
        <v>900000</v>
      </c>
      <c r="D35" s="5" t="s">
        <v>81</v>
      </c>
      <c r="E35" s="5" t="s">
        <v>82</v>
      </c>
    </row>
    <row r="36">
      <c r="A36" s="4" t="s">
        <v>83</v>
      </c>
      <c r="B36" s="4">
        <f t="shared" si="1"/>
        <v>900000</v>
      </c>
      <c r="D36" s="5" t="s">
        <v>84</v>
      </c>
      <c r="E36" s="5" t="s">
        <v>85</v>
      </c>
    </row>
    <row r="37">
      <c r="A37" s="4" t="s">
        <v>86</v>
      </c>
      <c r="B37" s="4">
        <f>600000*2</f>
        <v>1200000</v>
      </c>
      <c r="D37" s="5" t="s">
        <v>87</v>
      </c>
      <c r="E37" s="5" t="s">
        <v>88</v>
      </c>
    </row>
    <row r="38">
      <c r="A38" s="4" t="s">
        <v>89</v>
      </c>
      <c r="B38" s="4">
        <f>360000*2</f>
        <v>720000</v>
      </c>
      <c r="D38" s="5" t="s">
        <v>90</v>
      </c>
      <c r="E38" s="5" t="s">
        <v>91</v>
      </c>
    </row>
    <row r="39">
      <c r="A39" s="4" t="s">
        <v>92</v>
      </c>
      <c r="B39" s="4">
        <f>480000*2</f>
        <v>960000</v>
      </c>
      <c r="D39" s="16"/>
      <c r="E39" s="16"/>
    </row>
    <row r="40">
      <c r="A40" s="4" t="s">
        <v>93</v>
      </c>
      <c r="B40" s="4">
        <f t="shared" ref="B40:B41" si="2">195000*2</f>
        <v>390000</v>
      </c>
      <c r="D40" s="16"/>
      <c r="E40" s="16"/>
    </row>
    <row r="41">
      <c r="A41" s="4" t="s">
        <v>94</v>
      </c>
      <c r="B41" s="4">
        <f t="shared" si="2"/>
        <v>390000</v>
      </c>
    </row>
    <row r="42">
      <c r="A42" s="4" t="s">
        <v>95</v>
      </c>
      <c r="B42" s="4">
        <f>300000*2</f>
        <v>600000</v>
      </c>
    </row>
    <row r="43">
      <c r="A43" s="14" t="s">
        <v>24</v>
      </c>
      <c r="B43" s="15">
        <f>SUM(B34:B41)</f>
        <v>9900000</v>
      </c>
    </row>
    <row r="44">
      <c r="A44" s="1" t="s">
        <v>96</v>
      </c>
      <c r="B44" s="2"/>
    </row>
    <row r="45">
      <c r="A45" s="4" t="s">
        <v>97</v>
      </c>
      <c r="B45" s="4">
        <v>600000.0</v>
      </c>
    </row>
    <row r="46">
      <c r="A46" s="4" t="s">
        <v>98</v>
      </c>
      <c r="B46" s="4">
        <v>6000000.0</v>
      </c>
    </row>
    <row r="47">
      <c r="A47" s="4" t="s">
        <v>99</v>
      </c>
      <c r="B47" s="4">
        <v>300000.0</v>
      </c>
    </row>
    <row r="48">
      <c r="A48" s="4" t="s">
        <v>100</v>
      </c>
      <c r="B48" s="4">
        <v>100000.0</v>
      </c>
    </row>
    <row r="49">
      <c r="A49" s="14" t="s">
        <v>101</v>
      </c>
      <c r="B49" s="15">
        <f>SUM(B45:B48)</f>
        <v>7000000</v>
      </c>
    </row>
    <row r="51">
      <c r="A51" s="10" t="s">
        <v>102</v>
      </c>
      <c r="B51" s="10">
        <f>SUM(E51:E54)</f>
        <v>1272500</v>
      </c>
      <c r="D51" s="17" t="s">
        <v>103</v>
      </c>
      <c r="E51" s="17">
        <f>220*1000</f>
        <v>220000</v>
      </c>
    </row>
    <row r="52">
      <c r="A52" s="18" t="s">
        <v>104</v>
      </c>
      <c r="B52" s="18">
        <v>500000.0</v>
      </c>
      <c r="D52" s="17" t="s">
        <v>105</v>
      </c>
      <c r="E52" s="17">
        <f>175*300</f>
        <v>52500</v>
      </c>
    </row>
    <row r="53">
      <c r="A53" s="19" t="s">
        <v>24</v>
      </c>
      <c r="B53" s="19">
        <f>SUM(B51:B52)</f>
        <v>1772500</v>
      </c>
      <c r="D53" s="17" t="s">
        <v>106</v>
      </c>
      <c r="E53" s="17">
        <f>200*2000</f>
        <v>400000</v>
      </c>
    </row>
    <row r="54">
      <c r="D54" s="17" t="s">
        <v>107</v>
      </c>
      <c r="E54" s="20">
        <f>4000*150</f>
        <v>600000</v>
      </c>
    </row>
    <row r="55">
      <c r="D55" s="17" t="s">
        <v>108</v>
      </c>
      <c r="E55" s="17">
        <v>100000.0</v>
      </c>
    </row>
    <row r="56">
      <c r="A56" s="21" t="s">
        <v>109</v>
      </c>
      <c r="B56" s="22">
        <f>B43+B32+B11+B49+B53</f>
        <v>73492500</v>
      </c>
    </row>
  </sheetData>
  <mergeCells count="7">
    <mergeCell ref="A1:B1"/>
    <mergeCell ref="D1:E1"/>
    <mergeCell ref="D11:E11"/>
    <mergeCell ref="A12:B12"/>
    <mergeCell ref="A33:B33"/>
    <mergeCell ref="D33:E33"/>
    <mergeCell ref="A44:B4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5"/>
    <col customWidth="1" min="3" max="3" width="21.0"/>
  </cols>
  <sheetData>
    <row r="1">
      <c r="A1" s="23" t="s">
        <v>110</v>
      </c>
    </row>
    <row r="2">
      <c r="A2" s="24" t="s">
        <v>111</v>
      </c>
      <c r="B2" s="25" t="s">
        <v>112</v>
      </c>
      <c r="C2" s="26" t="s">
        <v>113</v>
      </c>
    </row>
    <row r="3">
      <c r="A3" s="27" t="s">
        <v>114</v>
      </c>
      <c r="B3" s="28">
        <v>1.875E7</v>
      </c>
      <c r="C3" s="29" t="s">
        <v>115</v>
      </c>
    </row>
    <row r="4">
      <c r="A4" s="27" t="s">
        <v>116</v>
      </c>
      <c r="B4" s="28">
        <v>1.875E7</v>
      </c>
      <c r="C4" s="29" t="s">
        <v>115</v>
      </c>
    </row>
    <row r="5">
      <c r="A5" s="27" t="s">
        <v>117</v>
      </c>
      <c r="B5" s="28">
        <v>1.732E7</v>
      </c>
      <c r="C5" s="29" t="s">
        <v>26</v>
      </c>
    </row>
    <row r="6">
      <c r="A6" s="27" t="s">
        <v>118</v>
      </c>
      <c r="B6" s="28">
        <f>'Инвестиции'!B43+'Инвестиции'!B49+'Инвестиции'!B53</f>
        <v>18672500</v>
      </c>
      <c r="C6" s="29" t="s">
        <v>119</v>
      </c>
    </row>
    <row r="7">
      <c r="A7" s="30" t="s">
        <v>24</v>
      </c>
      <c r="B7" s="31">
        <f>SUM(B3:B6)</f>
        <v>73492500</v>
      </c>
      <c r="C7" s="32"/>
    </row>
    <row r="8">
      <c r="C8" s="33"/>
    </row>
  </sheetData>
  <mergeCells count="1">
    <mergeCell ref="A1:C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5.63"/>
    <col customWidth="1" min="3" max="3" width="36.5"/>
    <col customWidth="1" min="5" max="5" width="74.0"/>
  </cols>
  <sheetData>
    <row r="1">
      <c r="A1" s="34" t="s">
        <v>120</v>
      </c>
    </row>
    <row r="3" ht="49.5" customHeight="1">
      <c r="A3" s="35" t="s">
        <v>114</v>
      </c>
      <c r="B3" s="36"/>
      <c r="C3" s="2"/>
      <c r="E3" s="37" t="s">
        <v>121</v>
      </c>
    </row>
    <row r="4">
      <c r="A4" s="38" t="s">
        <v>122</v>
      </c>
      <c r="B4" s="38" t="s">
        <v>123</v>
      </c>
      <c r="C4" s="38" t="s">
        <v>124</v>
      </c>
    </row>
    <row r="5">
      <c r="A5" s="10" t="s">
        <v>125</v>
      </c>
      <c r="B5" s="10">
        <v>870000.0</v>
      </c>
      <c r="C5" s="10" t="s">
        <v>126</v>
      </c>
      <c r="E5" s="39" t="s">
        <v>127</v>
      </c>
      <c r="F5" s="39" t="s">
        <v>128</v>
      </c>
      <c r="G5" s="40"/>
    </row>
    <row r="6">
      <c r="A6" s="10" t="s">
        <v>129</v>
      </c>
      <c r="B6" s="10">
        <v>550000.0</v>
      </c>
      <c r="C6" s="10" t="s">
        <v>126</v>
      </c>
      <c r="E6" s="39" t="s">
        <v>97</v>
      </c>
      <c r="F6" s="39" t="s">
        <v>128</v>
      </c>
      <c r="G6" s="40"/>
    </row>
    <row r="7">
      <c r="A7" s="10" t="s">
        <v>130</v>
      </c>
      <c r="B7" s="10">
        <v>2000000.0</v>
      </c>
      <c r="C7" s="10" t="s">
        <v>126</v>
      </c>
      <c r="E7" s="41" t="s">
        <v>99</v>
      </c>
      <c r="F7" s="41" t="s">
        <v>131</v>
      </c>
      <c r="G7" s="42"/>
    </row>
    <row r="8">
      <c r="A8" s="10" t="s">
        <v>132</v>
      </c>
      <c r="B8" s="10">
        <v>300000.0</v>
      </c>
      <c r="C8" s="10" t="s">
        <v>133</v>
      </c>
      <c r="E8" s="39" t="s">
        <v>134</v>
      </c>
      <c r="F8" s="39" t="s">
        <v>128</v>
      </c>
      <c r="G8" s="40"/>
    </row>
    <row r="9">
      <c r="A9" s="10" t="s">
        <v>99</v>
      </c>
      <c r="B9" s="10">
        <v>150000.0</v>
      </c>
      <c r="C9" s="10" t="s">
        <v>135</v>
      </c>
      <c r="E9" s="41" t="s">
        <v>136</v>
      </c>
      <c r="F9" s="41" t="s">
        <v>131</v>
      </c>
      <c r="G9" s="42"/>
    </row>
    <row r="10">
      <c r="A10" s="43" t="s">
        <v>24</v>
      </c>
      <c r="B10" s="44">
        <f>SUM(B5:B9)</f>
        <v>3870000</v>
      </c>
      <c r="C10" s="44"/>
      <c r="E10" s="39" t="s">
        <v>137</v>
      </c>
      <c r="F10" s="39" t="s">
        <v>128</v>
      </c>
      <c r="G10" s="40"/>
    </row>
    <row r="12">
      <c r="A12" s="35" t="s">
        <v>116</v>
      </c>
      <c r="B12" s="36"/>
      <c r="C12" s="2"/>
      <c r="E12" s="12" t="s">
        <v>138</v>
      </c>
    </row>
    <row r="13">
      <c r="A13" s="38" t="s">
        <v>122</v>
      </c>
      <c r="B13" s="38" t="s">
        <v>123</v>
      </c>
      <c r="C13" s="38" t="s">
        <v>124</v>
      </c>
      <c r="E13" s="45" t="s">
        <v>139</v>
      </c>
    </row>
    <row r="14">
      <c r="A14" s="46" t="s">
        <v>140</v>
      </c>
      <c r="B14" s="46">
        <v>810000.0</v>
      </c>
      <c r="C14" s="46" t="s">
        <v>141</v>
      </c>
      <c r="E14" s="45" t="s">
        <v>142</v>
      </c>
    </row>
    <row r="15">
      <c r="A15" s="46" t="s">
        <v>143</v>
      </c>
      <c r="B15" s="46">
        <v>1000000.0</v>
      </c>
      <c r="C15" s="46" t="s">
        <v>141</v>
      </c>
      <c r="E15" s="45" t="s">
        <v>144</v>
      </c>
    </row>
    <row r="16">
      <c r="A16" s="46" t="s">
        <v>145</v>
      </c>
      <c r="B16" s="46">
        <v>760000.0</v>
      </c>
      <c r="C16" s="46" t="s">
        <v>141</v>
      </c>
      <c r="E16" s="45" t="s">
        <v>146</v>
      </c>
    </row>
    <row r="17">
      <c r="A17" s="46" t="s">
        <v>147</v>
      </c>
      <c r="B17" s="46">
        <v>300000.0</v>
      </c>
      <c r="C17" s="46" t="s">
        <v>148</v>
      </c>
      <c r="D17" s="12" t="s">
        <v>47</v>
      </c>
      <c r="E17" s="45" t="s">
        <v>149</v>
      </c>
    </row>
    <row r="18">
      <c r="A18" s="46" t="s">
        <v>99</v>
      </c>
      <c r="B18" s="46">
        <v>150000.0</v>
      </c>
      <c r="C18" s="46" t="s">
        <v>135</v>
      </c>
    </row>
    <row r="19">
      <c r="A19" s="47" t="s">
        <v>150</v>
      </c>
      <c r="B19" s="47" t="s">
        <v>151</v>
      </c>
      <c r="C19" s="47" t="s">
        <v>152</v>
      </c>
    </row>
    <row r="20">
      <c r="A20" s="48" t="s">
        <v>24</v>
      </c>
      <c r="B20" s="48">
        <f>SUM(B14:B18)</f>
        <v>3020000</v>
      </c>
      <c r="C20" s="49"/>
    </row>
    <row r="22">
      <c r="A22" s="35" t="s">
        <v>117</v>
      </c>
      <c r="B22" s="36"/>
      <c r="C22" s="2"/>
    </row>
    <row r="23">
      <c r="A23" s="38" t="s">
        <v>122</v>
      </c>
      <c r="B23" s="38" t="s">
        <v>123</v>
      </c>
      <c r="C23" s="38" t="s">
        <v>124</v>
      </c>
    </row>
    <row r="24">
      <c r="A24" s="10" t="s">
        <v>153</v>
      </c>
      <c r="B24" s="10" t="s">
        <v>151</v>
      </c>
      <c r="C24" s="10" t="s">
        <v>154</v>
      </c>
    </row>
    <row r="25">
      <c r="A25" s="10" t="s">
        <v>147</v>
      </c>
      <c r="B25" s="10">
        <v>300000.0</v>
      </c>
      <c r="C25" s="10" t="s">
        <v>155</v>
      </c>
    </row>
    <row r="26">
      <c r="A26" s="10" t="s">
        <v>150</v>
      </c>
      <c r="B26" s="10" t="s">
        <v>151</v>
      </c>
      <c r="C26" s="10" t="s">
        <v>156</v>
      </c>
    </row>
    <row r="27">
      <c r="A27" s="48" t="s">
        <v>24</v>
      </c>
      <c r="B27" s="48">
        <v>300000.0</v>
      </c>
      <c r="C27" s="49"/>
    </row>
    <row r="30">
      <c r="A30" s="35" t="s">
        <v>118</v>
      </c>
      <c r="B30" s="36"/>
      <c r="C30" s="2"/>
    </row>
    <row r="31">
      <c r="A31" s="38" t="s">
        <v>122</v>
      </c>
      <c r="B31" s="38" t="s">
        <v>123</v>
      </c>
      <c r="C31" s="38" t="s">
        <v>124</v>
      </c>
    </row>
    <row r="32">
      <c r="A32" s="10" t="s">
        <v>157</v>
      </c>
      <c r="B32" s="10">
        <v>300000.0</v>
      </c>
      <c r="C32" s="10" t="s">
        <v>158</v>
      </c>
    </row>
    <row r="33">
      <c r="A33" s="10" t="s">
        <v>147</v>
      </c>
      <c r="B33" s="10">
        <v>300000.0</v>
      </c>
      <c r="C33" s="10" t="s">
        <v>159</v>
      </c>
    </row>
    <row r="34">
      <c r="A34" s="10" t="s">
        <v>160</v>
      </c>
      <c r="B34" s="10">
        <v>150000.0</v>
      </c>
      <c r="C34" s="10" t="s">
        <v>136</v>
      </c>
    </row>
    <row r="35">
      <c r="A35" s="48" t="s">
        <v>24</v>
      </c>
      <c r="B35" s="48">
        <v>750000.0</v>
      </c>
      <c r="C35" s="49"/>
    </row>
    <row r="38">
      <c r="A38" s="35" t="s">
        <v>161</v>
      </c>
      <c r="B38" s="36"/>
      <c r="C38" s="2"/>
    </row>
    <row r="39">
      <c r="A39" s="38" t="s">
        <v>122</v>
      </c>
      <c r="B39" s="38" t="s">
        <v>123</v>
      </c>
      <c r="C39" s="38" t="s">
        <v>124</v>
      </c>
    </row>
    <row r="40">
      <c r="A40" s="10" t="s">
        <v>157</v>
      </c>
      <c r="B40" s="10">
        <v>300000.0</v>
      </c>
      <c r="C40" s="10" t="s">
        <v>158</v>
      </c>
    </row>
    <row r="41">
      <c r="A41" s="10" t="s">
        <v>147</v>
      </c>
      <c r="B41" s="10">
        <v>300000.0</v>
      </c>
      <c r="C41" s="10" t="s">
        <v>159</v>
      </c>
    </row>
    <row r="42">
      <c r="A42" s="10" t="s">
        <v>147</v>
      </c>
      <c r="B42" s="10">
        <v>300000.0</v>
      </c>
      <c r="C42" s="10" t="s">
        <v>162</v>
      </c>
    </row>
    <row r="43">
      <c r="A43" s="10" t="s">
        <v>99</v>
      </c>
      <c r="B43" s="10">
        <v>150000.0</v>
      </c>
      <c r="C43" s="10" t="s">
        <v>163</v>
      </c>
    </row>
    <row r="44">
      <c r="A44" s="48" t="s">
        <v>24</v>
      </c>
      <c r="B44" s="48">
        <v>1050000.0</v>
      </c>
      <c r="C44" s="49"/>
    </row>
    <row r="47">
      <c r="A47" s="35" t="s">
        <v>164</v>
      </c>
      <c r="B47" s="36"/>
      <c r="C47" s="2"/>
    </row>
    <row r="48">
      <c r="A48" s="38" t="s">
        <v>122</v>
      </c>
      <c r="B48" s="38" t="s">
        <v>123</v>
      </c>
      <c r="C48" s="38" t="s">
        <v>124</v>
      </c>
    </row>
    <row r="49">
      <c r="A49" s="10" t="s">
        <v>157</v>
      </c>
      <c r="B49" s="10">
        <v>500000.0</v>
      </c>
      <c r="C49" s="10" t="s">
        <v>158</v>
      </c>
    </row>
    <row r="50">
      <c r="A50" s="10" t="s">
        <v>147</v>
      </c>
      <c r="B50" s="10">
        <v>300000.0</v>
      </c>
      <c r="C50" s="10" t="s">
        <v>159</v>
      </c>
    </row>
    <row r="51">
      <c r="A51" s="10" t="s">
        <v>147</v>
      </c>
      <c r="B51" s="10">
        <v>300000.0</v>
      </c>
      <c r="C51" s="10" t="s">
        <v>162</v>
      </c>
    </row>
    <row r="52">
      <c r="A52" s="10" t="s">
        <v>99</v>
      </c>
      <c r="B52" s="10">
        <v>150000.0</v>
      </c>
      <c r="C52" s="10" t="s">
        <v>163</v>
      </c>
    </row>
    <row r="53">
      <c r="A53" s="48" t="s">
        <v>24</v>
      </c>
      <c r="B53" s="48">
        <v>1050000.0</v>
      </c>
      <c r="C53" s="49"/>
    </row>
  </sheetData>
  <mergeCells count="6">
    <mergeCell ref="A3:C3"/>
    <mergeCell ref="A12:C12"/>
    <mergeCell ref="A22:C22"/>
    <mergeCell ref="A30:C30"/>
    <mergeCell ref="A38:C38"/>
    <mergeCell ref="A47:C4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75"/>
    <col customWidth="1" min="9" max="9" width="17.5"/>
    <col customWidth="1" min="15" max="15" width="21.0"/>
  </cols>
  <sheetData>
    <row r="1">
      <c r="A1" s="50" t="s">
        <v>165</v>
      </c>
      <c r="B1" s="50" t="s">
        <v>166</v>
      </c>
      <c r="C1" s="50" t="s">
        <v>167</v>
      </c>
      <c r="I1" s="50" t="s">
        <v>165</v>
      </c>
      <c r="J1" s="50" t="s">
        <v>166</v>
      </c>
      <c r="K1" s="50" t="s">
        <v>167</v>
      </c>
      <c r="O1" s="50" t="s">
        <v>165</v>
      </c>
      <c r="P1" s="50" t="s">
        <v>166</v>
      </c>
      <c r="Q1" s="50" t="s">
        <v>167</v>
      </c>
    </row>
    <row r="2">
      <c r="A2" s="50" t="s">
        <v>168</v>
      </c>
      <c r="B2" s="6">
        <v>20000.0</v>
      </c>
      <c r="C2" s="51">
        <v>44959.0</v>
      </c>
      <c r="D2" s="52" t="s">
        <v>169</v>
      </c>
      <c r="I2" s="50" t="s">
        <v>168</v>
      </c>
      <c r="J2" s="6">
        <v>21000.0</v>
      </c>
      <c r="K2" s="51">
        <v>44959.0</v>
      </c>
      <c r="O2" s="50" t="s">
        <v>168</v>
      </c>
      <c r="P2" s="6">
        <v>22000.0</v>
      </c>
      <c r="Q2" s="51">
        <v>44959.0</v>
      </c>
    </row>
    <row r="3">
      <c r="A3" s="6" t="s">
        <v>170</v>
      </c>
      <c r="B3" s="6">
        <v>18000.0</v>
      </c>
      <c r="C3" s="51">
        <v>44959.0</v>
      </c>
      <c r="D3" s="52" t="s">
        <v>169</v>
      </c>
      <c r="I3" s="6" t="s">
        <v>170</v>
      </c>
      <c r="J3" s="6">
        <v>19000.0</v>
      </c>
      <c r="K3" s="51">
        <v>44959.0</v>
      </c>
      <c r="O3" s="6" t="s">
        <v>170</v>
      </c>
      <c r="P3" s="6">
        <v>20000.0</v>
      </c>
      <c r="Q3" s="51">
        <v>44959.0</v>
      </c>
    </row>
    <row r="4">
      <c r="A4" s="6" t="s">
        <v>171</v>
      </c>
      <c r="B4" s="6">
        <v>18000.0</v>
      </c>
      <c r="C4" s="51">
        <v>44959.0</v>
      </c>
      <c r="D4" s="52" t="s">
        <v>169</v>
      </c>
      <c r="I4" s="6" t="s">
        <v>171</v>
      </c>
      <c r="J4" s="6">
        <v>19000.0</v>
      </c>
      <c r="K4" s="51">
        <v>44959.0</v>
      </c>
      <c r="O4" s="6" t="s">
        <v>171</v>
      </c>
      <c r="P4" s="6">
        <v>20000.0</v>
      </c>
      <c r="Q4" s="51">
        <v>44959.0</v>
      </c>
    </row>
    <row r="5">
      <c r="A5" s="6" t="s">
        <v>172</v>
      </c>
      <c r="B5" s="6">
        <v>18000.0</v>
      </c>
      <c r="C5" s="51">
        <v>44959.0</v>
      </c>
      <c r="D5" s="52" t="s">
        <v>169</v>
      </c>
      <c r="I5" s="6" t="s">
        <v>172</v>
      </c>
      <c r="J5" s="6">
        <v>19000.0</v>
      </c>
      <c r="K5" s="51">
        <v>44959.0</v>
      </c>
      <c r="O5" s="6" t="s">
        <v>172</v>
      </c>
      <c r="P5" s="6">
        <v>20000.0</v>
      </c>
      <c r="Q5" s="51">
        <v>44959.0</v>
      </c>
    </row>
    <row r="6">
      <c r="A6" s="50" t="s">
        <v>173</v>
      </c>
      <c r="B6" s="6">
        <v>20000.0</v>
      </c>
      <c r="C6" s="51">
        <v>44959.0</v>
      </c>
      <c r="D6" s="53" t="s">
        <v>174</v>
      </c>
      <c r="I6" s="54" t="s">
        <v>173</v>
      </c>
      <c r="J6" s="4">
        <v>21000.0</v>
      </c>
      <c r="K6" s="55">
        <v>44959.0</v>
      </c>
      <c r="O6" s="54" t="s">
        <v>173</v>
      </c>
      <c r="P6" s="4">
        <v>22000.0</v>
      </c>
      <c r="Q6" s="55">
        <v>44959.0</v>
      </c>
    </row>
    <row r="7">
      <c r="A7" s="6" t="s">
        <v>175</v>
      </c>
      <c r="B7" s="6">
        <v>18000.0</v>
      </c>
      <c r="C7" s="51">
        <v>44959.0</v>
      </c>
      <c r="D7" s="53" t="s">
        <v>176</v>
      </c>
      <c r="F7" s="56" t="s">
        <v>177</v>
      </c>
      <c r="I7" s="4" t="s">
        <v>175</v>
      </c>
      <c r="J7" s="4">
        <v>19000.0</v>
      </c>
      <c r="K7" s="55">
        <v>44959.0</v>
      </c>
      <c r="M7" s="56" t="s">
        <v>178</v>
      </c>
      <c r="O7" s="4" t="s">
        <v>175</v>
      </c>
      <c r="P7" s="4">
        <v>20000.0</v>
      </c>
      <c r="Q7" s="55">
        <v>44959.0</v>
      </c>
    </row>
    <row r="8">
      <c r="A8" s="6" t="s">
        <v>179</v>
      </c>
      <c r="B8" s="6">
        <v>18000.0</v>
      </c>
      <c r="C8" s="51">
        <v>44959.0</v>
      </c>
      <c r="D8" s="53" t="s">
        <v>174</v>
      </c>
      <c r="F8" s="57">
        <v>1.9E7</v>
      </c>
      <c r="I8" s="4" t="s">
        <v>179</v>
      </c>
      <c r="J8" s="4">
        <v>19000.0</v>
      </c>
      <c r="K8" s="55">
        <v>44959.0</v>
      </c>
      <c r="M8" s="57">
        <v>3.06E7</v>
      </c>
      <c r="O8" s="4" t="s">
        <v>179</v>
      </c>
      <c r="P8" s="4">
        <v>20000.0</v>
      </c>
      <c r="Q8" s="55">
        <v>44959.0</v>
      </c>
    </row>
    <row r="9">
      <c r="A9" s="6" t="s">
        <v>180</v>
      </c>
      <c r="B9" s="6">
        <v>18000.0</v>
      </c>
      <c r="C9" s="51">
        <v>44959.0</v>
      </c>
      <c r="D9" s="53" t="s">
        <v>174</v>
      </c>
      <c r="I9" s="4" t="s">
        <v>180</v>
      </c>
      <c r="J9" s="4">
        <v>19000.0</v>
      </c>
      <c r="K9" s="55">
        <v>44959.0</v>
      </c>
      <c r="O9" s="4" t="s">
        <v>180</v>
      </c>
      <c r="P9" s="4">
        <v>20000.0</v>
      </c>
      <c r="Q9" s="55">
        <v>44959.0</v>
      </c>
    </row>
    <row r="10">
      <c r="A10" s="6" t="s">
        <v>181</v>
      </c>
      <c r="B10" s="6">
        <v>15000.0</v>
      </c>
      <c r="C10" s="51">
        <v>44959.0</v>
      </c>
      <c r="D10" s="52" t="s">
        <v>169</v>
      </c>
      <c r="F10" s="37" t="s">
        <v>182</v>
      </c>
      <c r="I10" s="6" t="s">
        <v>181</v>
      </c>
      <c r="J10" s="6">
        <v>16000.0</v>
      </c>
      <c r="K10" s="51">
        <v>44959.0</v>
      </c>
      <c r="M10" s="37" t="s">
        <v>183</v>
      </c>
      <c r="O10" s="6" t="s">
        <v>181</v>
      </c>
      <c r="P10" s="6">
        <v>17000.0</v>
      </c>
      <c r="Q10" s="51">
        <v>44959.0</v>
      </c>
    </row>
    <row r="11">
      <c r="A11" s="6" t="s">
        <v>184</v>
      </c>
      <c r="B11" s="6">
        <v>15000.0</v>
      </c>
      <c r="C11" s="51">
        <v>44959.0</v>
      </c>
      <c r="D11" s="53" t="s">
        <v>174</v>
      </c>
      <c r="I11" s="6" t="s">
        <v>184</v>
      </c>
      <c r="J11" s="6">
        <v>16000.0</v>
      </c>
      <c r="K11" s="51">
        <v>44959.0</v>
      </c>
      <c r="O11" s="6" t="s">
        <v>184</v>
      </c>
      <c r="P11" s="6">
        <v>17000.0</v>
      </c>
      <c r="Q11" s="51">
        <v>44959.0</v>
      </c>
    </row>
    <row r="12">
      <c r="A12" s="6" t="s">
        <v>185</v>
      </c>
      <c r="B12" s="6">
        <v>15000.0</v>
      </c>
      <c r="C12" s="51">
        <v>44959.0</v>
      </c>
      <c r="D12" s="52" t="s">
        <v>169</v>
      </c>
      <c r="I12" s="6" t="s">
        <v>185</v>
      </c>
      <c r="J12" s="6">
        <v>16000.0</v>
      </c>
      <c r="K12" s="51">
        <v>44959.0</v>
      </c>
      <c r="L12" s="58"/>
      <c r="O12" s="6" t="s">
        <v>185</v>
      </c>
      <c r="P12" s="6">
        <v>17000.0</v>
      </c>
      <c r="Q12" s="51">
        <v>44959.0</v>
      </c>
    </row>
    <row r="13">
      <c r="A13" s="6" t="s">
        <v>186</v>
      </c>
      <c r="B13" s="6">
        <v>15000.0</v>
      </c>
      <c r="C13" s="51">
        <v>44959.0</v>
      </c>
      <c r="D13" s="53" t="s">
        <v>174</v>
      </c>
      <c r="I13" s="6" t="s">
        <v>186</v>
      </c>
      <c r="J13" s="6">
        <v>16000.0</v>
      </c>
      <c r="K13" s="51">
        <v>44959.0</v>
      </c>
      <c r="L13" s="58"/>
      <c r="O13" s="6" t="s">
        <v>186</v>
      </c>
      <c r="P13" s="6">
        <v>17000.0</v>
      </c>
      <c r="Q13" s="51">
        <v>44959.0</v>
      </c>
    </row>
    <row r="14">
      <c r="A14" s="59" t="s">
        <v>187</v>
      </c>
      <c r="B14" s="6">
        <v>20000.0</v>
      </c>
      <c r="C14" s="51">
        <v>44959.0</v>
      </c>
      <c r="D14" s="52" t="s">
        <v>169</v>
      </c>
      <c r="I14" s="59" t="s">
        <v>187</v>
      </c>
      <c r="J14" s="6">
        <v>21000.0</v>
      </c>
      <c r="K14" s="51">
        <v>44959.0</v>
      </c>
      <c r="L14" s="58"/>
      <c r="O14" s="59" t="s">
        <v>187</v>
      </c>
      <c r="P14" s="6">
        <v>22000.0</v>
      </c>
      <c r="Q14" s="51">
        <v>44959.0</v>
      </c>
    </row>
    <row r="15">
      <c r="A15" s="59" t="s">
        <v>188</v>
      </c>
      <c r="B15" s="6">
        <v>20000.0</v>
      </c>
      <c r="C15" s="51">
        <v>44959.0</v>
      </c>
      <c r="D15" s="53" t="s">
        <v>174</v>
      </c>
      <c r="I15" s="59" t="s">
        <v>188</v>
      </c>
      <c r="J15" s="6">
        <v>21000.0</v>
      </c>
      <c r="K15" s="51">
        <v>44959.0</v>
      </c>
      <c r="L15" s="58"/>
      <c r="O15" s="59" t="s">
        <v>188</v>
      </c>
      <c r="P15" s="6">
        <v>22000.0</v>
      </c>
      <c r="Q15" s="51">
        <v>44959.0</v>
      </c>
    </row>
    <row r="16">
      <c r="A16" s="6" t="s">
        <v>189</v>
      </c>
      <c r="B16" s="6">
        <v>12000.0</v>
      </c>
      <c r="C16" s="51">
        <v>44959.0</v>
      </c>
      <c r="D16" s="52" t="s">
        <v>169</v>
      </c>
      <c r="I16" s="6" t="s">
        <v>189</v>
      </c>
      <c r="J16" s="6">
        <v>13000.0</v>
      </c>
      <c r="K16" s="51">
        <v>44959.0</v>
      </c>
      <c r="O16" s="6" t="s">
        <v>189</v>
      </c>
      <c r="P16" s="6">
        <v>14000.0</v>
      </c>
      <c r="Q16" s="51">
        <v>44959.0</v>
      </c>
    </row>
    <row r="17">
      <c r="A17" s="6" t="s">
        <v>189</v>
      </c>
      <c r="B17" s="6">
        <v>12000.0</v>
      </c>
      <c r="C17" s="51">
        <v>44959.0</v>
      </c>
      <c r="D17" s="53" t="s">
        <v>174</v>
      </c>
      <c r="I17" s="6" t="s">
        <v>190</v>
      </c>
      <c r="J17" s="6">
        <v>17000.0</v>
      </c>
      <c r="K17" s="6" t="s">
        <v>191</v>
      </c>
      <c r="O17" s="6" t="s">
        <v>190</v>
      </c>
      <c r="P17" s="6">
        <v>20000.0</v>
      </c>
      <c r="Q17" s="6" t="s">
        <v>191</v>
      </c>
    </row>
    <row r="18">
      <c r="A18" s="6" t="s">
        <v>190</v>
      </c>
      <c r="B18" s="6">
        <v>16000.0</v>
      </c>
      <c r="C18" s="6" t="s">
        <v>191</v>
      </c>
      <c r="I18" s="6" t="s">
        <v>192</v>
      </c>
      <c r="J18" s="6">
        <v>10000.0</v>
      </c>
      <c r="K18" s="6" t="s">
        <v>191</v>
      </c>
      <c r="O18" s="6" t="s">
        <v>192</v>
      </c>
      <c r="P18" s="6">
        <v>15000.0</v>
      </c>
      <c r="Q18" s="6" t="s">
        <v>191</v>
      </c>
    </row>
    <row r="19">
      <c r="A19" s="6" t="s">
        <v>192</v>
      </c>
      <c r="B19" s="6">
        <v>6500.0</v>
      </c>
      <c r="C19" s="6" t="s">
        <v>191</v>
      </c>
      <c r="I19" s="4" t="s">
        <v>193</v>
      </c>
      <c r="J19" s="4">
        <v>8000.0</v>
      </c>
      <c r="K19" s="4" t="s">
        <v>191</v>
      </c>
      <c r="O19" s="4" t="s">
        <v>193</v>
      </c>
      <c r="P19" s="4">
        <v>10000.0</v>
      </c>
      <c r="Q19" s="4" t="s">
        <v>191</v>
      </c>
    </row>
    <row r="20">
      <c r="A20" s="4" t="s">
        <v>193</v>
      </c>
      <c r="B20" s="4">
        <v>6500.0</v>
      </c>
      <c r="C20" s="4" t="s">
        <v>191</v>
      </c>
      <c r="I20" s="4" t="s">
        <v>194</v>
      </c>
      <c r="J20" s="4">
        <v>11000.0</v>
      </c>
      <c r="K20" s="4" t="s">
        <v>191</v>
      </c>
      <c r="O20" s="4" t="s">
        <v>194</v>
      </c>
      <c r="P20" s="4">
        <v>12000.0</v>
      </c>
      <c r="Q20" s="4" t="s">
        <v>191</v>
      </c>
    </row>
    <row r="21">
      <c r="A21" s="4" t="s">
        <v>194</v>
      </c>
      <c r="B21" s="4">
        <v>10000.0</v>
      </c>
      <c r="C21" s="4" t="s">
        <v>191</v>
      </c>
      <c r="D21" s="60"/>
      <c r="E21" s="60"/>
      <c r="F21" s="60"/>
      <c r="G21" s="60"/>
      <c r="H21" s="60"/>
      <c r="I21" s="6"/>
      <c r="J21" s="6"/>
      <c r="K21" s="51"/>
      <c r="L21" s="60"/>
      <c r="M21" s="60"/>
      <c r="N21" s="60"/>
      <c r="O21" s="6" t="s">
        <v>195</v>
      </c>
      <c r="P21" s="6">
        <v>10000.0</v>
      </c>
      <c r="Q21" s="51">
        <v>44959.0</v>
      </c>
      <c r="R21" s="60"/>
      <c r="S21" s="60"/>
    </row>
    <row r="22">
      <c r="A22" s="14" t="s">
        <v>196</v>
      </c>
      <c r="B22" s="15">
        <f>B2+B3+B4+B5+B10+B12+B14+B16+B18+B19+B21+B20</f>
        <v>175000</v>
      </c>
      <c r="D22" s="60"/>
      <c r="E22" s="60"/>
      <c r="F22" s="60"/>
      <c r="G22" s="60"/>
      <c r="H22" s="60"/>
      <c r="I22" s="7" t="s">
        <v>196</v>
      </c>
      <c r="J22" s="8">
        <f>J2+J3+J4+J5+J10+J12+J16+J17+J18+J20+J19+J21+J14</f>
        <v>190000</v>
      </c>
      <c r="L22" s="60"/>
      <c r="M22" s="60"/>
      <c r="N22" s="60"/>
      <c r="O22" s="61" t="s">
        <v>197</v>
      </c>
      <c r="P22" s="61">
        <v>10000.0</v>
      </c>
      <c r="Q22" s="62">
        <v>44959.0</v>
      </c>
      <c r="R22" s="60"/>
      <c r="S22" s="60"/>
    </row>
    <row r="23">
      <c r="A23" s="63" t="s">
        <v>198</v>
      </c>
      <c r="B23" s="64">
        <f>B22*30</f>
        <v>5250000</v>
      </c>
      <c r="D23" s="60"/>
      <c r="E23" s="60"/>
      <c r="F23" s="60"/>
      <c r="G23" s="60"/>
      <c r="H23" s="60"/>
      <c r="I23" s="58" t="s">
        <v>198</v>
      </c>
      <c r="J23" s="58">
        <f>J22*30</f>
        <v>5700000</v>
      </c>
      <c r="K23" s="60"/>
      <c r="L23" s="60"/>
      <c r="M23" s="60"/>
      <c r="N23" s="60"/>
      <c r="O23" s="65" t="s">
        <v>196</v>
      </c>
      <c r="P23" s="66">
        <f>P2+P3+P4+P5+P10+P12+P16+P17+P18+P20+P19+P21+P14</f>
        <v>219000</v>
      </c>
      <c r="Q23" s="60"/>
      <c r="R23" s="60"/>
      <c r="S23" s="60"/>
    </row>
    <row r="24">
      <c r="E24" s="60"/>
      <c r="F24" s="60"/>
      <c r="G24" s="60"/>
      <c r="H24" s="60"/>
      <c r="I24" s="60"/>
      <c r="J24" s="58"/>
      <c r="K24" s="58"/>
      <c r="L24" s="60"/>
      <c r="M24" s="60"/>
      <c r="N24" s="60"/>
      <c r="O24" s="58" t="s">
        <v>198</v>
      </c>
      <c r="P24" s="58">
        <f>P23*30</f>
        <v>6570000</v>
      </c>
      <c r="Q24" s="60"/>
      <c r="R24" s="60"/>
      <c r="S24" s="60"/>
    </row>
    <row r="25"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8"/>
      <c r="Q25" s="58"/>
      <c r="R25" s="60"/>
      <c r="S25" s="60"/>
    </row>
  </sheetData>
  <mergeCells count="2">
    <mergeCell ref="F10:G10"/>
    <mergeCell ref="M10:N1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75"/>
    <col customWidth="1" min="3" max="3" width="19.5"/>
    <col customWidth="1" min="5" max="5" width="19.88"/>
  </cols>
  <sheetData>
    <row r="2">
      <c r="C2" s="67" t="s">
        <v>199</v>
      </c>
    </row>
    <row r="4">
      <c r="A4" s="56" t="s">
        <v>200</v>
      </c>
      <c r="B4" s="68"/>
      <c r="C4" s="69" t="s">
        <v>201</v>
      </c>
      <c r="D4" s="68"/>
      <c r="E4" s="70" t="s">
        <v>202</v>
      </c>
    </row>
    <row r="5">
      <c r="A5" s="71"/>
      <c r="B5" s="68"/>
      <c r="C5" s="72"/>
      <c r="D5" s="68"/>
      <c r="E5" s="73"/>
    </row>
    <row r="6">
      <c r="A6" s="56" t="s">
        <v>203</v>
      </c>
      <c r="B6" s="68"/>
      <c r="C6" s="69" t="s">
        <v>203</v>
      </c>
      <c r="D6" s="68"/>
      <c r="E6" s="70" t="s">
        <v>203</v>
      </c>
    </row>
    <row r="7">
      <c r="A7" s="56">
        <v>3000.0</v>
      </c>
      <c r="B7" s="68"/>
      <c r="C7" s="69">
        <v>4000.0</v>
      </c>
      <c r="D7" s="68"/>
      <c r="E7" s="70">
        <v>4000.0</v>
      </c>
    </row>
    <row r="8">
      <c r="A8" s="71"/>
      <c r="B8" s="68"/>
      <c r="C8" s="72"/>
      <c r="D8" s="68"/>
      <c r="E8" s="73"/>
    </row>
    <row r="9">
      <c r="A9" s="56" t="s">
        <v>204</v>
      </c>
      <c r="B9" s="68"/>
      <c r="C9" s="69" t="s">
        <v>204</v>
      </c>
      <c r="D9" s="68"/>
      <c r="E9" s="70" t="s">
        <v>204</v>
      </c>
    </row>
    <row r="10">
      <c r="A10" s="56">
        <v>150.0</v>
      </c>
      <c r="B10" s="68"/>
      <c r="C10" s="69">
        <v>200.0</v>
      </c>
      <c r="D10" s="68"/>
      <c r="E10" s="70">
        <v>250.0</v>
      </c>
    </row>
    <row r="11">
      <c r="A11" s="71"/>
      <c r="B11" s="68"/>
      <c r="C11" s="72"/>
      <c r="D11" s="68"/>
      <c r="E11" s="73"/>
    </row>
    <row r="12">
      <c r="A12" s="56" t="s">
        <v>205</v>
      </c>
      <c r="B12" s="68"/>
      <c r="C12" s="69" t="s">
        <v>205</v>
      </c>
      <c r="D12" s="68"/>
      <c r="E12" s="70" t="s">
        <v>205</v>
      </c>
    </row>
    <row r="13">
      <c r="A13" s="56">
        <f>A7*A10</f>
        <v>450000</v>
      </c>
      <c r="B13" s="68"/>
      <c r="C13" s="72">
        <f>C7*C10</f>
        <v>800000</v>
      </c>
      <c r="D13" s="68"/>
      <c r="E13" s="73">
        <f>E7*E10</f>
        <v>1000000</v>
      </c>
    </row>
    <row r="14">
      <c r="A14" s="71"/>
      <c r="B14" s="68"/>
      <c r="C14" s="72"/>
      <c r="D14" s="68"/>
      <c r="E14" s="73"/>
    </row>
    <row r="15">
      <c r="A15" s="56" t="s">
        <v>206</v>
      </c>
      <c r="B15" s="68"/>
      <c r="C15" s="69" t="s">
        <v>206</v>
      </c>
      <c r="D15" s="68"/>
      <c r="E15" s="70" t="s">
        <v>206</v>
      </c>
    </row>
    <row r="16">
      <c r="A16" s="71">
        <f>A13*30</f>
        <v>13500000</v>
      </c>
      <c r="B16" s="68"/>
      <c r="C16" s="72">
        <f>C13*30</f>
        <v>24000000</v>
      </c>
      <c r="D16" s="68"/>
      <c r="E16" s="73">
        <f>E13*30</f>
        <v>30000000</v>
      </c>
    </row>
    <row r="19">
      <c r="C19" s="67" t="s">
        <v>207</v>
      </c>
    </row>
    <row r="21">
      <c r="A21" s="56" t="s">
        <v>200</v>
      </c>
      <c r="B21" s="68"/>
      <c r="C21" s="69" t="s">
        <v>201</v>
      </c>
      <c r="D21" s="68"/>
      <c r="E21" s="70" t="s">
        <v>202</v>
      </c>
    </row>
    <row r="22">
      <c r="A22" s="71"/>
      <c r="B22" s="68"/>
      <c r="C22" s="72"/>
      <c r="D22" s="68"/>
      <c r="E22" s="73"/>
    </row>
    <row r="23">
      <c r="A23" s="56" t="s">
        <v>208</v>
      </c>
      <c r="B23" s="68"/>
      <c r="C23" s="69" t="s">
        <v>208</v>
      </c>
      <c r="D23" s="68"/>
      <c r="E23" s="70" t="s">
        <v>208</v>
      </c>
    </row>
    <row r="24">
      <c r="A24" s="56">
        <v>10.0</v>
      </c>
      <c r="B24" s="68"/>
      <c r="C24" s="69">
        <v>20.0</v>
      </c>
      <c r="D24" s="68"/>
      <c r="E24" s="70">
        <v>30.0</v>
      </c>
    </row>
    <row r="25">
      <c r="A25" s="71"/>
      <c r="B25" s="68"/>
      <c r="C25" s="72"/>
      <c r="D25" s="68"/>
      <c r="E25" s="73"/>
    </row>
    <row r="26">
      <c r="A26" s="56" t="s">
        <v>205</v>
      </c>
      <c r="B26" s="68"/>
      <c r="C26" s="69" t="s">
        <v>205</v>
      </c>
      <c r="D26" s="68"/>
      <c r="E26" s="70" t="s">
        <v>205</v>
      </c>
    </row>
    <row r="27">
      <c r="A27" s="56">
        <v>125000.0</v>
      </c>
      <c r="B27" s="68"/>
      <c r="C27" s="69">
        <v>300000.0</v>
      </c>
      <c r="D27" s="68"/>
      <c r="E27" s="70">
        <v>450000.0</v>
      </c>
    </row>
    <row r="28">
      <c r="A28" s="71"/>
      <c r="B28" s="68"/>
      <c r="C28" s="72"/>
      <c r="D28" s="68"/>
      <c r="E28" s="73"/>
    </row>
    <row r="29">
      <c r="A29" s="56" t="s">
        <v>206</v>
      </c>
      <c r="B29" s="68"/>
      <c r="C29" s="69" t="s">
        <v>206</v>
      </c>
      <c r="D29" s="68"/>
      <c r="E29" s="70" t="s">
        <v>206</v>
      </c>
    </row>
    <row r="30">
      <c r="A30" s="71">
        <f>A27*30</f>
        <v>3750000</v>
      </c>
      <c r="B30" s="68"/>
      <c r="C30" s="72">
        <f>C27*30</f>
        <v>9000000</v>
      </c>
      <c r="D30" s="68"/>
      <c r="E30" s="73">
        <f>E27*30</f>
        <v>13500000</v>
      </c>
    </row>
    <row r="33">
      <c r="C33" s="67" t="s">
        <v>209</v>
      </c>
    </row>
    <row r="35">
      <c r="A35" s="56" t="s">
        <v>200</v>
      </c>
      <c r="C35" s="69" t="s">
        <v>201</v>
      </c>
      <c r="E35" s="70" t="s">
        <v>202</v>
      </c>
    </row>
    <row r="36">
      <c r="A36" s="71"/>
      <c r="C36" s="72"/>
      <c r="E36" s="73"/>
    </row>
    <row r="37">
      <c r="A37" s="56" t="s">
        <v>209</v>
      </c>
      <c r="C37" s="69" t="s">
        <v>209</v>
      </c>
      <c r="E37" s="70" t="s">
        <v>209</v>
      </c>
    </row>
    <row r="38">
      <c r="A38" s="74">
        <f>A16+A30</f>
        <v>17250000</v>
      </c>
      <c r="C38" s="75">
        <f>C16+C30</f>
        <v>33000000</v>
      </c>
      <c r="E38" s="76">
        <f>E16+E30</f>
        <v>43500000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88"/>
    <col customWidth="1" min="4" max="4" width="19.5"/>
    <col customWidth="1" min="7" max="7" width="19.5"/>
    <col customWidth="1" min="8" max="8" width="12.88"/>
    <col customWidth="1" min="10" max="10" width="19.5"/>
    <col customWidth="1" min="13" max="13" width="19.5"/>
    <col customWidth="1" min="16" max="16" width="23.25"/>
    <col customWidth="1" min="19" max="19" width="22.88"/>
    <col customWidth="1" min="22" max="22" width="22.38"/>
  </cols>
  <sheetData>
    <row r="1">
      <c r="A1" s="34" t="s">
        <v>210</v>
      </c>
    </row>
    <row r="3">
      <c r="A3" s="77" t="s">
        <v>211</v>
      </c>
      <c r="B3" s="77" t="s">
        <v>114</v>
      </c>
      <c r="C3" s="77" t="s">
        <v>116</v>
      </c>
      <c r="D3" s="77" t="s">
        <v>117</v>
      </c>
      <c r="E3" s="77" t="s">
        <v>118</v>
      </c>
      <c r="F3" s="77" t="s">
        <v>161</v>
      </c>
      <c r="G3" s="77" t="s">
        <v>164</v>
      </c>
      <c r="H3" s="77" t="s">
        <v>212</v>
      </c>
      <c r="I3" s="77" t="s">
        <v>213</v>
      </c>
      <c r="J3" s="9" t="s">
        <v>214</v>
      </c>
      <c r="K3" s="78"/>
      <c r="L3" s="78"/>
      <c r="M3" s="79"/>
      <c r="N3" s="78"/>
      <c r="O3" s="78"/>
      <c r="P3" s="79"/>
      <c r="Q3" s="78"/>
      <c r="R3" s="78"/>
      <c r="S3" s="79"/>
      <c r="T3" s="78"/>
      <c r="U3" s="78"/>
      <c r="V3" s="79"/>
      <c r="W3" s="78"/>
      <c r="X3" s="78"/>
      <c r="Y3" s="79"/>
      <c r="Z3" s="60"/>
    </row>
    <row r="4">
      <c r="A4" s="80" t="s">
        <v>215</v>
      </c>
      <c r="B4" s="81">
        <f>'ФОТ'!B23</f>
        <v>5250000</v>
      </c>
      <c r="C4" s="81">
        <f>'ФОТ'!B23</f>
        <v>5250000</v>
      </c>
      <c r="D4" s="81">
        <f>'ФОТ'!B23</f>
        <v>5250000</v>
      </c>
      <c r="E4" s="81">
        <f>'ФОТ'!B23</f>
        <v>5250000</v>
      </c>
      <c r="F4" s="81">
        <f>'ФОТ'!J23</f>
        <v>5700000</v>
      </c>
      <c r="G4" s="81">
        <f>'ФОТ'!J23</f>
        <v>5700000</v>
      </c>
      <c r="H4" s="81">
        <f>'ФОТ'!J23</f>
        <v>5700000</v>
      </c>
      <c r="I4" s="81">
        <f>'ФОТ'!J23</f>
        <v>5700000</v>
      </c>
      <c r="J4" s="82">
        <f>'ФОТ'!P24</f>
        <v>6570000</v>
      </c>
      <c r="K4" s="58"/>
      <c r="L4" s="60"/>
      <c r="M4" s="58"/>
      <c r="N4" s="58"/>
      <c r="O4" s="60"/>
      <c r="P4" s="58"/>
      <c r="Q4" s="58"/>
      <c r="R4" s="60"/>
      <c r="S4" s="58"/>
      <c r="T4" s="58"/>
      <c r="U4" s="60"/>
      <c r="V4" s="58"/>
      <c r="W4" s="58"/>
      <c r="X4" s="60"/>
      <c r="Y4" s="58"/>
      <c r="Z4" s="58"/>
    </row>
    <row r="5">
      <c r="A5" s="80" t="s">
        <v>216</v>
      </c>
      <c r="B5" s="81">
        <v>4000000.0</v>
      </c>
      <c r="C5" s="81">
        <v>4000000.0</v>
      </c>
      <c r="D5" s="81">
        <v>4000000.0</v>
      </c>
      <c r="E5" s="81">
        <v>4000000.0</v>
      </c>
      <c r="F5" s="81">
        <v>4000000.0</v>
      </c>
      <c r="G5" s="81">
        <v>4000000.0</v>
      </c>
      <c r="H5" s="81">
        <v>4000000.0</v>
      </c>
      <c r="I5" s="81">
        <v>4000000.0</v>
      </c>
      <c r="J5" s="81">
        <v>4000000.0</v>
      </c>
      <c r="K5" s="58"/>
      <c r="L5" s="60"/>
      <c r="M5" s="58"/>
      <c r="N5" s="58"/>
      <c r="O5" s="60"/>
      <c r="P5" s="58"/>
      <c r="Q5" s="58"/>
      <c r="R5" s="60"/>
      <c r="S5" s="58"/>
      <c r="T5" s="58"/>
      <c r="U5" s="60"/>
      <c r="V5" s="58"/>
      <c r="W5" s="58"/>
      <c r="X5" s="60"/>
      <c r="Y5" s="58"/>
      <c r="Z5" s="58"/>
    </row>
    <row r="6">
      <c r="A6" s="80" t="s">
        <v>217</v>
      </c>
      <c r="B6" s="81">
        <v>300000.0</v>
      </c>
      <c r="C6" s="81">
        <v>300000.0</v>
      </c>
      <c r="D6" s="81">
        <v>300000.0</v>
      </c>
      <c r="E6" s="81">
        <v>300000.0</v>
      </c>
      <c r="F6" s="81">
        <v>350000.0</v>
      </c>
      <c r="G6" s="81">
        <v>350000.0</v>
      </c>
      <c r="H6" s="81">
        <v>350000.0</v>
      </c>
      <c r="I6" s="81">
        <v>400000.0</v>
      </c>
      <c r="J6" s="81">
        <v>400000.0</v>
      </c>
      <c r="K6" s="58"/>
      <c r="L6" s="60"/>
      <c r="M6" s="58"/>
      <c r="N6" s="58"/>
      <c r="O6" s="60"/>
      <c r="P6" s="58"/>
      <c r="Q6" s="58"/>
      <c r="R6" s="60"/>
      <c r="S6" s="58"/>
      <c r="T6" s="58"/>
      <c r="U6" s="60"/>
      <c r="V6" s="58"/>
      <c r="W6" s="58"/>
      <c r="X6" s="60"/>
      <c r="Y6" s="58"/>
      <c r="Z6" s="58"/>
    </row>
    <row r="7">
      <c r="A7" s="80" t="s">
        <v>218</v>
      </c>
      <c r="B7" s="81">
        <v>1200000.0</v>
      </c>
      <c r="C7" s="81">
        <v>1800000.0</v>
      </c>
      <c r="D7" s="81">
        <v>2040000.0</v>
      </c>
      <c r="E7" s="81">
        <v>2280000.0</v>
      </c>
      <c r="F7" s="81">
        <v>2640000.0</v>
      </c>
      <c r="G7" s="81">
        <v>3600000.0</v>
      </c>
      <c r="H7" s="81">
        <v>3840000.0</v>
      </c>
      <c r="I7" s="81">
        <v>4080000.0</v>
      </c>
      <c r="J7" s="82">
        <v>4080000.0</v>
      </c>
      <c r="K7" s="58"/>
      <c r="L7" s="60"/>
      <c r="M7" s="58"/>
      <c r="N7" s="58"/>
      <c r="O7" s="60"/>
      <c r="P7" s="58"/>
      <c r="Q7" s="58"/>
      <c r="R7" s="60"/>
      <c r="S7" s="58"/>
      <c r="T7" s="58"/>
      <c r="U7" s="60"/>
      <c r="V7" s="58"/>
      <c r="W7" s="58"/>
      <c r="X7" s="60"/>
      <c r="Y7" s="58"/>
      <c r="Z7" s="58"/>
    </row>
    <row r="8">
      <c r="A8" s="83" t="s">
        <v>219</v>
      </c>
      <c r="B8" s="84">
        <v>329400.0</v>
      </c>
      <c r="C8" s="84">
        <v>443880.0</v>
      </c>
      <c r="D8" s="84">
        <v>526500.0</v>
      </c>
      <c r="E8" s="84">
        <v>592380.0</v>
      </c>
      <c r="F8" s="85">
        <v>640980.0</v>
      </c>
      <c r="G8" s="85">
        <v>770580.0</v>
      </c>
      <c r="H8" s="85">
        <v>802980.0</v>
      </c>
      <c r="I8" s="85">
        <v>835380.0</v>
      </c>
      <c r="J8" s="86">
        <v>835380.0</v>
      </c>
      <c r="K8" s="60"/>
      <c r="L8" s="60"/>
      <c r="M8" s="58"/>
      <c r="N8" s="60"/>
      <c r="O8" s="60"/>
      <c r="P8" s="58"/>
      <c r="Q8" s="60"/>
      <c r="R8" s="60"/>
      <c r="S8" s="58"/>
      <c r="T8" s="60"/>
      <c r="U8" s="60"/>
      <c r="V8" s="58"/>
      <c r="W8" s="60"/>
      <c r="X8" s="60"/>
      <c r="Y8" s="58"/>
      <c r="Z8" s="60"/>
    </row>
    <row r="9">
      <c r="A9" s="83" t="s">
        <v>220</v>
      </c>
      <c r="B9" s="84">
        <v>905850.0000000001</v>
      </c>
      <c r="C9" s="84">
        <v>1220670.0</v>
      </c>
      <c r="D9" s="84">
        <v>1447875.0000000002</v>
      </c>
      <c r="E9" s="84">
        <v>1629045.0000000002</v>
      </c>
      <c r="F9" s="85">
        <v>1762695.0</v>
      </c>
      <c r="G9" s="85">
        <v>2119095.0</v>
      </c>
      <c r="H9" s="85">
        <v>2208195.0</v>
      </c>
      <c r="I9" s="85">
        <v>2297295.0</v>
      </c>
      <c r="J9" s="86">
        <v>2297295.0</v>
      </c>
      <c r="K9" s="60"/>
      <c r="L9" s="60"/>
      <c r="M9" s="58"/>
      <c r="N9" s="60"/>
      <c r="O9" s="60"/>
      <c r="P9" s="58"/>
      <c r="Q9" s="60"/>
      <c r="R9" s="60"/>
      <c r="S9" s="58"/>
      <c r="T9" s="60"/>
      <c r="U9" s="60"/>
      <c r="V9" s="58"/>
      <c r="W9" s="60"/>
      <c r="X9" s="60"/>
      <c r="Y9" s="58"/>
      <c r="Z9" s="60"/>
    </row>
    <row r="10">
      <c r="A10" s="83" t="s">
        <v>221</v>
      </c>
      <c r="B10" s="85">
        <v>10000.0</v>
      </c>
      <c r="C10" s="85">
        <v>10000.0</v>
      </c>
      <c r="D10" s="85">
        <v>10000.0</v>
      </c>
      <c r="E10" s="85">
        <v>10000.0</v>
      </c>
      <c r="F10" s="85">
        <v>10000.0</v>
      </c>
      <c r="G10" s="85">
        <v>10000.0</v>
      </c>
      <c r="H10" s="85">
        <v>10000.0</v>
      </c>
      <c r="I10" s="85">
        <v>10000.0</v>
      </c>
      <c r="J10" s="86">
        <v>10000.0</v>
      </c>
      <c r="K10" s="58"/>
      <c r="L10" s="60"/>
      <c r="M10" s="58"/>
      <c r="N10" s="58"/>
      <c r="O10" s="60"/>
      <c r="P10" s="58"/>
      <c r="Q10" s="58"/>
      <c r="R10" s="58"/>
      <c r="S10" s="58"/>
      <c r="T10" s="58"/>
      <c r="U10" s="60"/>
      <c r="V10" s="58"/>
      <c r="W10" s="58"/>
      <c r="X10" s="60"/>
      <c r="Y10" s="58"/>
      <c r="Z10" s="58"/>
    </row>
    <row r="11">
      <c r="A11" s="83" t="s">
        <v>222</v>
      </c>
      <c r="B11" s="85">
        <v>10000.0</v>
      </c>
      <c r="C11" s="85">
        <v>10000.0</v>
      </c>
      <c r="D11" s="85">
        <v>10000.0</v>
      </c>
      <c r="E11" s="85">
        <v>10000.0</v>
      </c>
      <c r="F11" s="85">
        <v>10000.0</v>
      </c>
      <c r="G11" s="85">
        <v>10000.0</v>
      </c>
      <c r="H11" s="85">
        <v>10000.0</v>
      </c>
      <c r="I11" s="85">
        <v>10000.0</v>
      </c>
      <c r="J11" s="86">
        <v>10000.0</v>
      </c>
      <c r="K11" s="58"/>
      <c r="L11" s="60"/>
      <c r="M11" s="58"/>
      <c r="N11" s="58"/>
      <c r="O11" s="60"/>
      <c r="P11" s="58"/>
      <c r="Q11" s="58"/>
      <c r="R11" s="58"/>
      <c r="S11" s="58"/>
      <c r="T11" s="58"/>
      <c r="U11" s="60"/>
      <c r="V11" s="58"/>
      <c r="W11" s="58"/>
      <c r="X11" s="60"/>
      <c r="Y11" s="58"/>
      <c r="Z11" s="58"/>
    </row>
    <row r="12">
      <c r="A12" s="87" t="s">
        <v>24</v>
      </c>
      <c r="B12" s="88">
        <f t="shared" ref="B12:J12" si="1">SUM(B4:B11)</f>
        <v>12005250</v>
      </c>
      <c r="C12" s="88">
        <f t="shared" si="1"/>
        <v>13034550</v>
      </c>
      <c r="D12" s="88">
        <f t="shared" si="1"/>
        <v>13584375</v>
      </c>
      <c r="E12" s="88">
        <f t="shared" si="1"/>
        <v>14071425</v>
      </c>
      <c r="F12" s="88">
        <f t="shared" si="1"/>
        <v>15113675</v>
      </c>
      <c r="G12" s="88">
        <f t="shared" si="1"/>
        <v>16559675</v>
      </c>
      <c r="H12" s="88">
        <f t="shared" si="1"/>
        <v>16921175</v>
      </c>
      <c r="I12" s="88">
        <f t="shared" si="1"/>
        <v>17332675</v>
      </c>
      <c r="J12" s="88">
        <f t="shared" si="1"/>
        <v>18202675</v>
      </c>
      <c r="M12" s="79"/>
      <c r="N12" s="78"/>
      <c r="O12" s="78"/>
      <c r="P12" s="79"/>
      <c r="Q12" s="78"/>
      <c r="R12" s="78"/>
      <c r="S12" s="79"/>
      <c r="T12" s="78"/>
      <c r="U12" s="78"/>
      <c r="V12" s="79"/>
      <c r="W12" s="78"/>
      <c r="X12" s="78"/>
      <c r="Y12" s="79"/>
      <c r="Z12" s="78"/>
    </row>
    <row r="16">
      <c r="A16" s="34" t="s">
        <v>223</v>
      </c>
      <c r="F16" s="34" t="s">
        <v>223</v>
      </c>
      <c r="J16" s="34" t="s">
        <v>223</v>
      </c>
    </row>
    <row r="17">
      <c r="A17" s="12" t="s">
        <v>224</v>
      </c>
      <c r="B17" s="12">
        <v>4000000.0</v>
      </c>
      <c r="D17" s="34" t="s">
        <v>225</v>
      </c>
      <c r="F17" s="12" t="s">
        <v>224</v>
      </c>
      <c r="G17" s="12">
        <v>4000000.0</v>
      </c>
      <c r="J17" s="12" t="s">
        <v>224</v>
      </c>
      <c r="K17" s="12">
        <v>4000000.0</v>
      </c>
    </row>
    <row r="18">
      <c r="A18" s="12" t="s">
        <v>217</v>
      </c>
      <c r="B18" s="12">
        <v>300000.0</v>
      </c>
      <c r="D18" s="12" t="s">
        <v>226</v>
      </c>
      <c r="F18" s="12" t="s">
        <v>217</v>
      </c>
      <c r="G18" s="12">
        <v>350000.0</v>
      </c>
      <c r="J18" s="12" t="s">
        <v>217</v>
      </c>
      <c r="K18" s="12">
        <v>400000.0</v>
      </c>
    </row>
    <row r="19">
      <c r="A19" s="12" t="s">
        <v>221</v>
      </c>
      <c r="B19" s="12">
        <v>10000.0</v>
      </c>
      <c r="D19" s="12" t="s">
        <v>219</v>
      </c>
      <c r="F19" s="12" t="s">
        <v>221</v>
      </c>
      <c r="G19" s="12">
        <v>10000.0</v>
      </c>
      <c r="J19" s="12" t="s">
        <v>221</v>
      </c>
      <c r="K19" s="12">
        <v>10000.0</v>
      </c>
    </row>
    <row r="20">
      <c r="A20" s="12" t="s">
        <v>222</v>
      </c>
      <c r="B20" s="12">
        <v>10000.0</v>
      </c>
      <c r="D20" s="12" t="s">
        <v>227</v>
      </c>
      <c r="F20" s="12" t="s">
        <v>222</v>
      </c>
      <c r="G20" s="12">
        <v>10000.0</v>
      </c>
      <c r="J20" s="12" t="s">
        <v>222</v>
      </c>
      <c r="K20" s="12">
        <v>10000.0</v>
      </c>
    </row>
    <row r="21">
      <c r="A21" s="12" t="s">
        <v>215</v>
      </c>
      <c r="B21" s="12">
        <v>5250000.0</v>
      </c>
      <c r="F21" s="12" t="s">
        <v>215</v>
      </c>
      <c r="G21" s="12">
        <v>5700000.0</v>
      </c>
      <c r="J21" s="12" t="s">
        <v>215</v>
      </c>
      <c r="K21" s="12">
        <v>6570000.0</v>
      </c>
    </row>
    <row r="22">
      <c r="A22" s="12" t="s">
        <v>228</v>
      </c>
      <c r="B22" s="89">
        <f>SUM(B17:B21)</f>
        <v>9570000</v>
      </c>
      <c r="F22" s="12" t="s">
        <v>228</v>
      </c>
      <c r="G22" s="89">
        <f>SUM(G17:G21)</f>
        <v>10070000</v>
      </c>
      <c r="J22" s="12" t="s">
        <v>228</v>
      </c>
      <c r="K22" s="89">
        <f>SUM(K17:K21)</f>
        <v>10990000</v>
      </c>
    </row>
    <row r="24">
      <c r="K24" s="90"/>
      <c r="L24" s="91"/>
      <c r="M24" s="91"/>
      <c r="Q24" s="91"/>
      <c r="R24" s="91"/>
    </row>
    <row r="25">
      <c r="K25" s="92"/>
      <c r="N25" s="12"/>
      <c r="P25" s="12"/>
    </row>
    <row r="26">
      <c r="K26" s="92"/>
      <c r="N26" s="12"/>
      <c r="P26" s="12"/>
    </row>
    <row r="27">
      <c r="K27" s="92"/>
      <c r="N27" s="12"/>
      <c r="P27" s="12"/>
    </row>
    <row r="28">
      <c r="K28" s="92"/>
      <c r="N28" s="12"/>
      <c r="P28" s="12"/>
    </row>
    <row r="29">
      <c r="K29" s="92"/>
      <c r="N29" s="12"/>
      <c r="P29" s="12"/>
    </row>
    <row r="30">
      <c r="K30" s="92"/>
      <c r="N30" s="12"/>
      <c r="P30" s="12"/>
    </row>
    <row r="31">
      <c r="K31" s="92"/>
      <c r="N31" s="12"/>
      <c r="P31" s="12"/>
      <c r="R31" s="12"/>
    </row>
    <row r="32">
      <c r="K32" s="92"/>
      <c r="N32" s="12"/>
      <c r="P32" s="12"/>
      <c r="R32" s="12"/>
    </row>
    <row r="33">
      <c r="K33" s="93"/>
      <c r="L33" s="91"/>
      <c r="M33" s="91"/>
      <c r="N33" s="34"/>
      <c r="O33" s="91"/>
      <c r="P33" s="34"/>
      <c r="Q33" s="91"/>
      <c r="R33" s="91"/>
    </row>
  </sheetData>
  <mergeCells count="1">
    <mergeCell ref="A1:B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38"/>
    <col customWidth="1" min="3" max="3" width="13.38"/>
    <col customWidth="1" min="4" max="4" width="12.38"/>
    <col customWidth="1" min="6" max="6" width="14.13"/>
    <col customWidth="1" min="7" max="7" width="15.63"/>
    <col customWidth="1" min="11" max="11" width="16.13"/>
  </cols>
  <sheetData>
    <row r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>
      <c r="A2" s="79" t="s">
        <v>229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60"/>
      <c r="R2" s="60"/>
    </row>
    <row r="3">
      <c r="A3" s="60"/>
      <c r="B3" s="60"/>
      <c r="C3" s="60"/>
      <c r="D3" s="60"/>
      <c r="E3" s="60"/>
      <c r="F3" s="60"/>
      <c r="G3" s="60"/>
      <c r="H3" s="60"/>
      <c r="I3" s="60"/>
      <c r="J3" s="94"/>
      <c r="K3" s="60"/>
      <c r="L3" s="95"/>
      <c r="M3" s="60"/>
      <c r="N3" s="60"/>
      <c r="O3" s="60"/>
      <c r="P3" s="60"/>
      <c r="Q3" s="60"/>
      <c r="R3" s="60"/>
      <c r="S3" s="60"/>
      <c r="T3" s="60"/>
    </row>
    <row r="4">
      <c r="A4" s="96" t="s">
        <v>230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>
      <c r="A5" s="96" t="s">
        <v>231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>
      <c r="A6" s="96" t="s">
        <v>232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>
      <c r="A7" s="95"/>
      <c r="B7" s="95"/>
      <c r="C7" s="95"/>
      <c r="D7" s="95"/>
      <c r="E7" s="95"/>
      <c r="F7" s="95"/>
      <c r="G7" s="95"/>
      <c r="H7" s="95"/>
      <c r="I7" s="95"/>
      <c r="J7" s="95"/>
      <c r="K7" s="97" t="s">
        <v>233</v>
      </c>
      <c r="L7" s="95"/>
      <c r="M7" s="95"/>
      <c r="N7" s="95"/>
      <c r="O7" s="95"/>
      <c r="P7" s="95"/>
      <c r="Q7" s="95"/>
      <c r="R7" s="95"/>
      <c r="S7" s="95"/>
      <c r="T7" s="95"/>
    </row>
    <row r="8">
      <c r="A8" s="98" t="s">
        <v>234</v>
      </c>
      <c r="B8" s="99"/>
      <c r="C8" s="99"/>
      <c r="D8" s="100">
        <v>1.0</v>
      </c>
      <c r="E8" s="100">
        <v>1.5</v>
      </c>
      <c r="F8" s="100">
        <v>1.7</v>
      </c>
      <c r="G8" s="100">
        <v>1.9</v>
      </c>
      <c r="H8" s="100">
        <v>2.2</v>
      </c>
      <c r="I8" s="100">
        <v>3.0</v>
      </c>
      <c r="J8" s="101">
        <v>3.2</v>
      </c>
      <c r="K8" s="102">
        <v>3.4</v>
      </c>
      <c r="L8" s="101">
        <v>3.4</v>
      </c>
      <c r="M8" s="101">
        <v>3.4</v>
      </c>
      <c r="N8" s="101">
        <v>3.4</v>
      </c>
      <c r="O8" s="33"/>
      <c r="P8" s="33"/>
      <c r="Q8" s="33"/>
      <c r="R8" s="33"/>
      <c r="S8" s="33"/>
      <c r="T8" s="33"/>
    </row>
    <row r="9" ht="25.5" customHeight="1">
      <c r="A9" s="99" t="s">
        <v>203</v>
      </c>
      <c r="B9" s="103">
        <v>6000.0</v>
      </c>
      <c r="C9" s="99"/>
      <c r="D9" s="104">
        <f>D10*B9</f>
        <v>9000000</v>
      </c>
      <c r="E9" s="104">
        <f>$E10*B9</f>
        <v>13500000</v>
      </c>
      <c r="F9" s="104">
        <f>$F10*B9</f>
        <v>15300000</v>
      </c>
      <c r="G9" s="104">
        <f>$G10*B9</f>
        <v>17100000</v>
      </c>
      <c r="H9" s="104">
        <f>$H10*B9</f>
        <v>19800000</v>
      </c>
      <c r="I9" s="104">
        <f>$I10*B9</f>
        <v>27000000</v>
      </c>
      <c r="J9" s="104">
        <f>$J10*B9</f>
        <v>28800000</v>
      </c>
      <c r="K9" s="105">
        <f>$K10*B9</f>
        <v>30600000</v>
      </c>
      <c r="L9" s="104">
        <f>$L10*B9</f>
        <v>30600000</v>
      </c>
      <c r="M9" s="104">
        <f>$M10*B9</f>
        <v>30600000</v>
      </c>
      <c r="N9" s="104">
        <f>$N10*B9</f>
        <v>30600000</v>
      </c>
      <c r="O9" s="33"/>
      <c r="P9" s="33"/>
      <c r="Q9" s="33"/>
      <c r="R9" s="33"/>
      <c r="S9" s="33"/>
      <c r="T9" s="33"/>
    </row>
    <row r="10">
      <c r="A10" s="99" t="s">
        <v>235</v>
      </c>
      <c r="B10" s="106">
        <v>1500.0</v>
      </c>
      <c r="C10" s="99"/>
      <c r="D10" s="107">
        <v>1500.0</v>
      </c>
      <c r="E10" s="108">
        <f t="shared" ref="E10:F10" si="1">$D10*E8</f>
        <v>2250</v>
      </c>
      <c r="F10" s="108">
        <f t="shared" si="1"/>
        <v>2550</v>
      </c>
      <c r="G10" s="108">
        <f>$B10*G8</f>
        <v>2850</v>
      </c>
      <c r="H10" s="108">
        <f t="shared" ref="H10:N10" si="2">$D10*H8</f>
        <v>3300</v>
      </c>
      <c r="I10" s="108">
        <f t="shared" si="2"/>
        <v>4500</v>
      </c>
      <c r="J10" s="108">
        <f t="shared" si="2"/>
        <v>4800</v>
      </c>
      <c r="K10" s="109">
        <f t="shared" si="2"/>
        <v>5100</v>
      </c>
      <c r="L10" s="108">
        <f t="shared" si="2"/>
        <v>5100</v>
      </c>
      <c r="M10" s="108">
        <f t="shared" si="2"/>
        <v>5100</v>
      </c>
      <c r="N10" s="108">
        <f t="shared" si="2"/>
        <v>5100</v>
      </c>
      <c r="O10" s="95"/>
      <c r="P10" s="95"/>
      <c r="Q10" s="95"/>
      <c r="R10" s="95"/>
      <c r="S10" s="95"/>
      <c r="T10" s="95"/>
    </row>
    <row r="11">
      <c r="A11" s="110"/>
      <c r="B11" s="110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95"/>
      <c r="P11" s="95"/>
      <c r="Q11" s="95"/>
      <c r="R11" s="95"/>
      <c r="S11" s="95"/>
      <c r="T11" s="95"/>
    </row>
    <row r="12">
      <c r="A12" s="112" t="s">
        <v>236</v>
      </c>
      <c r="B12" s="113"/>
      <c r="C12" s="113"/>
      <c r="D12" s="114">
        <f t="shared" ref="D12:N12" si="3">D13</f>
        <v>3600000</v>
      </c>
      <c r="E12" s="114">
        <f t="shared" si="3"/>
        <v>5400000</v>
      </c>
      <c r="F12" s="114">
        <f t="shared" si="3"/>
        <v>6120000</v>
      </c>
      <c r="G12" s="114">
        <f t="shared" si="3"/>
        <v>6840000</v>
      </c>
      <c r="H12" s="114">
        <f t="shared" si="3"/>
        <v>7920000</v>
      </c>
      <c r="I12" s="114">
        <f t="shared" si="3"/>
        <v>10800000</v>
      </c>
      <c r="J12" s="114">
        <f t="shared" si="3"/>
        <v>11520000</v>
      </c>
      <c r="K12" s="114">
        <f t="shared" si="3"/>
        <v>12240000</v>
      </c>
      <c r="L12" s="114">
        <f t="shared" si="3"/>
        <v>12240000</v>
      </c>
      <c r="M12" s="114">
        <f t="shared" si="3"/>
        <v>12240000</v>
      </c>
      <c r="N12" s="114">
        <f t="shared" si="3"/>
        <v>12240000</v>
      </c>
      <c r="O12" s="33"/>
      <c r="P12" s="33"/>
      <c r="Q12" s="33"/>
      <c r="R12" s="33"/>
      <c r="S12" s="33"/>
      <c r="T12" s="33"/>
    </row>
    <row r="13">
      <c r="A13" s="113" t="s">
        <v>237</v>
      </c>
      <c r="B13" s="115">
        <v>0.4</v>
      </c>
      <c r="C13" s="116"/>
      <c r="D13" s="117">
        <f t="shared" ref="D13:N13" si="4">$B13*D9</f>
        <v>3600000</v>
      </c>
      <c r="E13" s="117">
        <f t="shared" si="4"/>
        <v>5400000</v>
      </c>
      <c r="F13" s="117">
        <f t="shared" si="4"/>
        <v>6120000</v>
      </c>
      <c r="G13" s="117">
        <f t="shared" si="4"/>
        <v>6840000</v>
      </c>
      <c r="H13" s="117">
        <f t="shared" si="4"/>
        <v>7920000</v>
      </c>
      <c r="I13" s="117">
        <f t="shared" si="4"/>
        <v>10800000</v>
      </c>
      <c r="J13" s="117">
        <f t="shared" si="4"/>
        <v>11520000</v>
      </c>
      <c r="K13" s="117">
        <f t="shared" si="4"/>
        <v>12240000</v>
      </c>
      <c r="L13" s="117">
        <f t="shared" si="4"/>
        <v>12240000</v>
      </c>
      <c r="M13" s="117">
        <f t="shared" si="4"/>
        <v>12240000</v>
      </c>
      <c r="N13" s="117">
        <f t="shared" si="4"/>
        <v>12240000</v>
      </c>
      <c r="O13" s="118"/>
      <c r="P13" s="118"/>
      <c r="Q13" s="118"/>
      <c r="R13" s="118"/>
      <c r="S13" s="118"/>
      <c r="T13" s="118"/>
    </row>
    <row r="14">
      <c r="O14" s="119"/>
      <c r="P14" s="119"/>
      <c r="Q14" s="119"/>
      <c r="R14" s="119"/>
      <c r="S14" s="119"/>
      <c r="T14" s="119"/>
    </row>
    <row r="15">
      <c r="A15" s="120" t="s">
        <v>238</v>
      </c>
      <c r="B15" s="121"/>
      <c r="C15" s="121"/>
      <c r="D15" s="122">
        <f t="shared" ref="D15:N15" si="5">D9-D13</f>
        <v>5400000</v>
      </c>
      <c r="E15" s="122">
        <f t="shared" si="5"/>
        <v>8100000</v>
      </c>
      <c r="F15" s="122">
        <f t="shared" si="5"/>
        <v>9180000</v>
      </c>
      <c r="G15" s="122">
        <f t="shared" si="5"/>
        <v>10260000</v>
      </c>
      <c r="H15" s="122">
        <f t="shared" si="5"/>
        <v>11880000</v>
      </c>
      <c r="I15" s="122">
        <f t="shared" si="5"/>
        <v>16200000</v>
      </c>
      <c r="J15" s="122">
        <f t="shared" si="5"/>
        <v>17280000</v>
      </c>
      <c r="K15" s="122">
        <f t="shared" si="5"/>
        <v>18360000</v>
      </c>
      <c r="L15" s="122">
        <f t="shared" si="5"/>
        <v>18360000</v>
      </c>
      <c r="M15" s="122">
        <f t="shared" si="5"/>
        <v>18360000</v>
      </c>
      <c r="N15" s="122">
        <f t="shared" si="5"/>
        <v>18360000</v>
      </c>
      <c r="O15" s="60"/>
      <c r="P15" s="60"/>
      <c r="Q15" s="60"/>
      <c r="R15" s="60"/>
    </row>
    <row r="16">
      <c r="O16" s="60"/>
      <c r="P16" s="60"/>
      <c r="Q16" s="60"/>
      <c r="R16" s="60"/>
    </row>
    <row r="17">
      <c r="A17" s="111"/>
      <c r="B17" s="123"/>
      <c r="C17" s="111"/>
      <c r="D17" s="111"/>
      <c r="E17" s="124"/>
      <c r="F17" s="124"/>
      <c r="G17" s="111"/>
      <c r="H17" s="124"/>
      <c r="I17" s="124"/>
      <c r="J17" s="111"/>
      <c r="K17" s="111"/>
      <c r="L17" s="111"/>
      <c r="M17" s="111"/>
      <c r="N17" s="111"/>
      <c r="O17" s="60"/>
      <c r="P17" s="60"/>
      <c r="Q17" s="60"/>
      <c r="R17" s="60"/>
    </row>
    <row r="18">
      <c r="G18" s="97" t="s">
        <v>233</v>
      </c>
      <c r="O18" s="60"/>
      <c r="P18" s="60"/>
      <c r="Q18" s="60"/>
      <c r="R18" s="60"/>
    </row>
    <row r="19">
      <c r="A19" s="98" t="s">
        <v>239</v>
      </c>
      <c r="B19" s="99"/>
      <c r="C19" s="99"/>
      <c r="D19" s="100">
        <v>1.0</v>
      </c>
      <c r="E19" s="101">
        <v>1.2</v>
      </c>
      <c r="F19" s="101">
        <v>1.5</v>
      </c>
      <c r="G19" s="101">
        <v>1.7</v>
      </c>
      <c r="H19" s="101">
        <v>1.7</v>
      </c>
      <c r="I19" s="101">
        <v>1.7</v>
      </c>
      <c r="J19" s="101">
        <v>1.7</v>
      </c>
      <c r="K19" s="125">
        <v>1.7</v>
      </c>
      <c r="L19" s="101">
        <v>1.7</v>
      </c>
      <c r="M19" s="101">
        <v>1.7</v>
      </c>
      <c r="N19" s="101">
        <v>1.7</v>
      </c>
      <c r="O19" s="60"/>
      <c r="P19" s="60"/>
      <c r="Q19" s="60"/>
      <c r="R19" s="60"/>
    </row>
    <row r="20">
      <c r="A20" s="99" t="s">
        <v>203</v>
      </c>
      <c r="B20" s="103">
        <v>1500.0</v>
      </c>
      <c r="C20" s="99"/>
      <c r="D20" s="104">
        <f>D21*B20</f>
        <v>6000000</v>
      </c>
      <c r="E20" s="104">
        <f>$E21*B20</f>
        <v>7200000</v>
      </c>
      <c r="F20" s="104">
        <f>$F21*B20</f>
        <v>9000000</v>
      </c>
      <c r="G20" s="104">
        <f>$G21*B20</f>
        <v>10200000</v>
      </c>
      <c r="H20" s="104">
        <f>$H21*B20</f>
        <v>10200000</v>
      </c>
      <c r="I20" s="104">
        <f>$I21*B20</f>
        <v>10200000</v>
      </c>
      <c r="J20" s="104">
        <f>$J21*B20</f>
        <v>10200000</v>
      </c>
      <c r="K20" s="126">
        <f>$K21*B20</f>
        <v>10200000</v>
      </c>
      <c r="L20" s="104">
        <f>$L21*B20</f>
        <v>10200000</v>
      </c>
      <c r="M20" s="104">
        <f>$M21*B20</f>
        <v>10200000</v>
      </c>
      <c r="N20" s="104">
        <f>$N21*B20</f>
        <v>10200000</v>
      </c>
      <c r="O20" s="60"/>
      <c r="P20" s="60"/>
      <c r="Q20" s="60"/>
      <c r="R20" s="60"/>
    </row>
    <row r="21">
      <c r="A21" s="99" t="s">
        <v>235</v>
      </c>
      <c r="B21" s="106">
        <v>4000.0</v>
      </c>
      <c r="C21" s="99"/>
      <c r="D21" s="107">
        <v>4000.0</v>
      </c>
      <c r="E21" s="108">
        <f t="shared" ref="E21:F21" si="6">$D21*E19</f>
        <v>4800</v>
      </c>
      <c r="F21" s="108">
        <f t="shared" si="6"/>
        <v>6000</v>
      </c>
      <c r="G21" s="107">
        <v>6800.0</v>
      </c>
      <c r="H21" s="107">
        <v>6800.0</v>
      </c>
      <c r="I21" s="107">
        <v>6800.0</v>
      </c>
      <c r="J21" s="107">
        <v>6800.0</v>
      </c>
      <c r="K21" s="127">
        <v>6800.0</v>
      </c>
      <c r="L21" s="107">
        <v>6800.0</v>
      </c>
      <c r="M21" s="107">
        <v>6800.0</v>
      </c>
      <c r="N21" s="107">
        <v>6800.0</v>
      </c>
      <c r="O21" s="60"/>
      <c r="P21" s="60"/>
      <c r="Q21" s="60"/>
      <c r="R21" s="60"/>
    </row>
    <row r="22">
      <c r="A22" s="110"/>
      <c r="B22" s="110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60"/>
      <c r="P22" s="60"/>
      <c r="Q22" s="60"/>
      <c r="R22" s="60"/>
    </row>
    <row r="23">
      <c r="A23" s="128" t="s">
        <v>236</v>
      </c>
      <c r="B23" s="113"/>
      <c r="C23" s="113"/>
      <c r="D23" s="114">
        <f t="shared" ref="D23:N23" si="7">D24</f>
        <v>1200000</v>
      </c>
      <c r="E23" s="114">
        <f t="shared" si="7"/>
        <v>1440000</v>
      </c>
      <c r="F23" s="114">
        <f t="shared" si="7"/>
        <v>1800000</v>
      </c>
      <c r="G23" s="114">
        <f t="shared" si="7"/>
        <v>2040000</v>
      </c>
      <c r="H23" s="114">
        <f t="shared" si="7"/>
        <v>2040000</v>
      </c>
      <c r="I23" s="114">
        <f t="shared" si="7"/>
        <v>2040000</v>
      </c>
      <c r="J23" s="114">
        <f t="shared" si="7"/>
        <v>2040000</v>
      </c>
      <c r="K23" s="114">
        <f t="shared" si="7"/>
        <v>2040000</v>
      </c>
      <c r="L23" s="114">
        <f t="shared" si="7"/>
        <v>2040000</v>
      </c>
      <c r="M23" s="114">
        <f t="shared" si="7"/>
        <v>2040000</v>
      </c>
      <c r="N23" s="114">
        <f t="shared" si="7"/>
        <v>2040000</v>
      </c>
      <c r="O23" s="60"/>
      <c r="P23" s="60"/>
      <c r="Q23" s="60"/>
      <c r="R23" s="60"/>
    </row>
    <row r="24">
      <c r="A24" s="129" t="s">
        <v>240</v>
      </c>
      <c r="B24" s="130">
        <v>0.2</v>
      </c>
      <c r="C24" s="116"/>
      <c r="D24" s="117">
        <f t="shared" ref="D24:N24" si="8">$B24*D20</f>
        <v>1200000</v>
      </c>
      <c r="E24" s="117">
        <f t="shared" si="8"/>
        <v>1440000</v>
      </c>
      <c r="F24" s="117">
        <f t="shared" si="8"/>
        <v>1800000</v>
      </c>
      <c r="G24" s="117">
        <f t="shared" si="8"/>
        <v>2040000</v>
      </c>
      <c r="H24" s="117">
        <f t="shared" si="8"/>
        <v>2040000</v>
      </c>
      <c r="I24" s="117">
        <f t="shared" si="8"/>
        <v>2040000</v>
      </c>
      <c r="J24" s="117">
        <f t="shared" si="8"/>
        <v>2040000</v>
      </c>
      <c r="K24" s="117">
        <f t="shared" si="8"/>
        <v>2040000</v>
      </c>
      <c r="L24" s="117">
        <f t="shared" si="8"/>
        <v>2040000</v>
      </c>
      <c r="M24" s="117">
        <f t="shared" si="8"/>
        <v>2040000</v>
      </c>
      <c r="N24" s="117">
        <f t="shared" si="8"/>
        <v>2040000</v>
      </c>
      <c r="O24" s="60"/>
      <c r="P24" s="60"/>
      <c r="Q24" s="60"/>
      <c r="R24" s="60"/>
    </row>
    <row r="25">
      <c r="O25" s="60"/>
      <c r="P25" s="60"/>
      <c r="Q25" s="60"/>
      <c r="R25" s="60"/>
    </row>
    <row r="26">
      <c r="A26" s="120" t="s">
        <v>241</v>
      </c>
      <c r="B26" s="121"/>
      <c r="C26" s="121"/>
      <c r="D26" s="122">
        <f t="shared" ref="D26:N26" si="9">D20-D24</f>
        <v>4800000</v>
      </c>
      <c r="E26" s="122">
        <f t="shared" si="9"/>
        <v>5760000</v>
      </c>
      <c r="F26" s="122">
        <f t="shared" si="9"/>
        <v>7200000</v>
      </c>
      <c r="G26" s="122">
        <f t="shared" si="9"/>
        <v>8160000</v>
      </c>
      <c r="H26" s="122">
        <f t="shared" si="9"/>
        <v>8160000</v>
      </c>
      <c r="I26" s="122">
        <f t="shared" si="9"/>
        <v>8160000</v>
      </c>
      <c r="J26" s="122">
        <f t="shared" si="9"/>
        <v>8160000</v>
      </c>
      <c r="K26" s="122">
        <f t="shared" si="9"/>
        <v>8160000</v>
      </c>
      <c r="L26" s="122">
        <f t="shared" si="9"/>
        <v>8160000</v>
      </c>
      <c r="M26" s="122">
        <f t="shared" si="9"/>
        <v>8160000</v>
      </c>
      <c r="N26" s="122">
        <f t="shared" si="9"/>
        <v>8160000</v>
      </c>
      <c r="O26" s="60"/>
      <c r="P26" s="60"/>
      <c r="Q26" s="60"/>
      <c r="R26" s="60"/>
    </row>
    <row r="27">
      <c r="O27" s="60"/>
      <c r="P27" s="60"/>
      <c r="Q27" s="60"/>
      <c r="R27" s="60"/>
    </row>
    <row r="28">
      <c r="O28" s="60"/>
      <c r="P28" s="60"/>
      <c r="Q28" s="60"/>
      <c r="R28" s="60"/>
    </row>
    <row r="29">
      <c r="A29" s="98" t="s">
        <v>242</v>
      </c>
      <c r="B29" s="99"/>
      <c r="C29" s="99"/>
      <c r="D29" s="100">
        <v>1.0</v>
      </c>
      <c r="E29" s="101">
        <v>1.2</v>
      </c>
      <c r="F29" s="101">
        <v>1.5</v>
      </c>
      <c r="G29" s="101">
        <v>1.7</v>
      </c>
      <c r="H29" s="101">
        <v>1.7</v>
      </c>
      <c r="I29" s="101">
        <v>1.7</v>
      </c>
      <c r="J29" s="101">
        <v>1.7</v>
      </c>
      <c r="K29" s="125">
        <v>1.7</v>
      </c>
      <c r="L29" s="101">
        <v>1.7</v>
      </c>
      <c r="M29" s="101">
        <v>1.7</v>
      </c>
      <c r="N29" s="101">
        <v>1.7</v>
      </c>
      <c r="O29" s="60"/>
      <c r="P29" s="60"/>
      <c r="Q29" s="60"/>
      <c r="R29" s="60"/>
    </row>
    <row r="30">
      <c r="A30" s="99" t="s">
        <v>203</v>
      </c>
      <c r="B30" s="103">
        <v>1200.0</v>
      </c>
      <c r="C30" s="99"/>
      <c r="D30" s="104">
        <f>D31*B30</f>
        <v>1560000</v>
      </c>
      <c r="E30" s="104">
        <f>$E31*B30</f>
        <v>1872000</v>
      </c>
      <c r="F30" s="104">
        <f>$F31*B30</f>
        <v>2340000</v>
      </c>
      <c r="G30" s="104">
        <f>$G31*B30</f>
        <v>2652000</v>
      </c>
      <c r="H30" s="104">
        <f>$H31*B30</f>
        <v>2652000</v>
      </c>
      <c r="I30" s="104">
        <f>$I31*B30</f>
        <v>2652000</v>
      </c>
      <c r="J30" s="104">
        <f>$J31*B30</f>
        <v>2652000</v>
      </c>
      <c r="K30" s="126">
        <f>$K31*B30</f>
        <v>2652000</v>
      </c>
      <c r="L30" s="104">
        <f>$L31*B30</f>
        <v>2652000</v>
      </c>
      <c r="M30" s="104">
        <f>$M31*B30</f>
        <v>2652000</v>
      </c>
      <c r="N30" s="104">
        <f>$N31*B30</f>
        <v>2652000</v>
      </c>
      <c r="O30" s="60"/>
      <c r="P30" s="60"/>
      <c r="Q30" s="60"/>
      <c r="R30" s="60"/>
    </row>
    <row r="31">
      <c r="A31" s="99" t="s">
        <v>235</v>
      </c>
      <c r="B31" s="106">
        <v>1300.0</v>
      </c>
      <c r="C31" s="99"/>
      <c r="D31" s="107">
        <v>1300.0</v>
      </c>
      <c r="E31" s="108">
        <f t="shared" ref="E31:G31" si="10">$D31*E29</f>
        <v>1560</v>
      </c>
      <c r="F31" s="108">
        <f t="shared" si="10"/>
        <v>1950</v>
      </c>
      <c r="G31" s="107">
        <f t="shared" si="10"/>
        <v>2210</v>
      </c>
      <c r="H31" s="107">
        <v>2210.0</v>
      </c>
      <c r="I31" s="107">
        <v>2210.0</v>
      </c>
      <c r="J31" s="107">
        <v>2210.0</v>
      </c>
      <c r="K31" s="127">
        <v>2210.0</v>
      </c>
      <c r="L31" s="107">
        <v>2210.0</v>
      </c>
      <c r="M31" s="107">
        <v>2210.0</v>
      </c>
      <c r="N31" s="107">
        <v>2210.0</v>
      </c>
      <c r="O31" s="60"/>
      <c r="P31" s="60"/>
      <c r="Q31" s="60"/>
      <c r="R31" s="60"/>
    </row>
    <row r="32">
      <c r="A32" s="110"/>
      <c r="B32" s="1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60"/>
      <c r="P32" s="60"/>
      <c r="Q32" s="60"/>
      <c r="R32" s="60"/>
    </row>
    <row r="33">
      <c r="A33" s="128" t="s">
        <v>236</v>
      </c>
      <c r="B33" s="113"/>
      <c r="C33" s="113"/>
      <c r="D33" s="114">
        <f t="shared" ref="D33:N33" si="11">D34</f>
        <v>780000</v>
      </c>
      <c r="E33" s="114">
        <f t="shared" si="11"/>
        <v>936000</v>
      </c>
      <c r="F33" s="114">
        <f t="shared" si="11"/>
        <v>1170000</v>
      </c>
      <c r="G33" s="114">
        <f t="shared" si="11"/>
        <v>1326000</v>
      </c>
      <c r="H33" s="114">
        <f t="shared" si="11"/>
        <v>1326000</v>
      </c>
      <c r="I33" s="114">
        <f t="shared" si="11"/>
        <v>1326000</v>
      </c>
      <c r="J33" s="114">
        <f t="shared" si="11"/>
        <v>1326000</v>
      </c>
      <c r="K33" s="114">
        <f t="shared" si="11"/>
        <v>1326000</v>
      </c>
      <c r="L33" s="114">
        <f t="shared" si="11"/>
        <v>1326000</v>
      </c>
      <c r="M33" s="114">
        <f t="shared" si="11"/>
        <v>1326000</v>
      </c>
      <c r="N33" s="114">
        <f t="shared" si="11"/>
        <v>1326000</v>
      </c>
      <c r="O33" s="60"/>
      <c r="P33" s="60"/>
      <c r="Q33" s="60"/>
      <c r="R33" s="60"/>
    </row>
    <row r="34">
      <c r="A34" s="129" t="s">
        <v>243</v>
      </c>
      <c r="B34" s="130">
        <v>0.5</v>
      </c>
      <c r="C34" s="116"/>
      <c r="D34" s="117">
        <f t="shared" ref="D34:N34" si="12">$B34*D30</f>
        <v>780000</v>
      </c>
      <c r="E34" s="117">
        <f t="shared" si="12"/>
        <v>936000</v>
      </c>
      <c r="F34" s="117">
        <f t="shared" si="12"/>
        <v>1170000</v>
      </c>
      <c r="G34" s="117">
        <f t="shared" si="12"/>
        <v>1326000</v>
      </c>
      <c r="H34" s="117">
        <f t="shared" si="12"/>
        <v>1326000</v>
      </c>
      <c r="I34" s="117">
        <f t="shared" si="12"/>
        <v>1326000</v>
      </c>
      <c r="J34" s="117">
        <f t="shared" si="12"/>
        <v>1326000</v>
      </c>
      <c r="K34" s="117">
        <f t="shared" si="12"/>
        <v>1326000</v>
      </c>
      <c r="L34" s="117">
        <f t="shared" si="12"/>
        <v>1326000</v>
      </c>
      <c r="M34" s="117">
        <f t="shared" si="12"/>
        <v>1326000</v>
      </c>
      <c r="N34" s="117">
        <f t="shared" si="12"/>
        <v>1326000</v>
      </c>
      <c r="O34" s="60"/>
      <c r="P34" s="60"/>
      <c r="Q34" s="60"/>
      <c r="R34" s="60"/>
    </row>
    <row r="35">
      <c r="O35" s="60"/>
      <c r="P35" s="60"/>
      <c r="Q35" s="60"/>
      <c r="R35" s="60"/>
    </row>
    <row r="36">
      <c r="A36" s="120" t="s">
        <v>244</v>
      </c>
      <c r="B36" s="121"/>
      <c r="C36" s="121"/>
      <c r="D36" s="122">
        <f t="shared" ref="D36:N36" si="13">D30-D34</f>
        <v>780000</v>
      </c>
      <c r="E36" s="122">
        <f t="shared" si="13"/>
        <v>936000</v>
      </c>
      <c r="F36" s="122">
        <f t="shared" si="13"/>
        <v>1170000</v>
      </c>
      <c r="G36" s="122">
        <f t="shared" si="13"/>
        <v>1326000</v>
      </c>
      <c r="H36" s="122">
        <f t="shared" si="13"/>
        <v>1326000</v>
      </c>
      <c r="I36" s="122">
        <f t="shared" si="13"/>
        <v>1326000</v>
      </c>
      <c r="J36" s="122">
        <f t="shared" si="13"/>
        <v>1326000</v>
      </c>
      <c r="K36" s="122">
        <f t="shared" si="13"/>
        <v>1326000</v>
      </c>
      <c r="L36" s="122">
        <f t="shared" si="13"/>
        <v>1326000</v>
      </c>
      <c r="M36" s="122">
        <f t="shared" si="13"/>
        <v>1326000</v>
      </c>
      <c r="N36" s="122">
        <f t="shared" si="13"/>
        <v>1326000</v>
      </c>
      <c r="O36" s="60"/>
      <c r="P36" s="60"/>
      <c r="Q36" s="60"/>
      <c r="R36" s="60"/>
    </row>
    <row r="37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>
      <c r="D38" s="12" t="s">
        <v>114</v>
      </c>
      <c r="E38" s="12" t="s">
        <v>116</v>
      </c>
      <c r="F38" s="12" t="s">
        <v>117</v>
      </c>
      <c r="G38" s="12" t="s">
        <v>118</v>
      </c>
      <c r="H38" s="12" t="s">
        <v>161</v>
      </c>
      <c r="I38" s="12" t="s">
        <v>164</v>
      </c>
      <c r="J38" s="12" t="s">
        <v>212</v>
      </c>
      <c r="K38" s="12" t="s">
        <v>213</v>
      </c>
      <c r="L38" s="12" t="s">
        <v>214</v>
      </c>
      <c r="M38" s="12" t="s">
        <v>245</v>
      </c>
      <c r="N38" s="12" t="s">
        <v>246</v>
      </c>
      <c r="O38" s="60"/>
      <c r="P38" s="60"/>
      <c r="Q38" s="60"/>
      <c r="R38" s="60"/>
    </row>
    <row r="39">
      <c r="A39" s="48" t="s">
        <v>247</v>
      </c>
      <c r="B39" s="49"/>
      <c r="C39" s="49"/>
      <c r="D39" s="131">
        <f t="shared" ref="D39:N39" si="14">D15+D26+D36</f>
        <v>10980000</v>
      </c>
      <c r="E39" s="131">
        <f t="shared" si="14"/>
        <v>14796000</v>
      </c>
      <c r="F39" s="131">
        <f t="shared" si="14"/>
        <v>17550000</v>
      </c>
      <c r="G39" s="131">
        <f t="shared" si="14"/>
        <v>19746000</v>
      </c>
      <c r="H39" s="131">
        <f t="shared" si="14"/>
        <v>21366000</v>
      </c>
      <c r="I39" s="131">
        <f t="shared" si="14"/>
        <v>25686000</v>
      </c>
      <c r="J39" s="131">
        <f t="shared" si="14"/>
        <v>26766000</v>
      </c>
      <c r="K39" s="131">
        <f t="shared" si="14"/>
        <v>27846000</v>
      </c>
      <c r="L39" s="131">
        <f t="shared" si="14"/>
        <v>27846000</v>
      </c>
      <c r="M39" s="131">
        <f t="shared" si="14"/>
        <v>27846000</v>
      </c>
      <c r="N39" s="131">
        <f t="shared" si="14"/>
        <v>27846000</v>
      </c>
      <c r="O39" s="60"/>
      <c r="P39" s="60"/>
      <c r="Q39" s="60"/>
      <c r="R39" s="60"/>
    </row>
    <row r="40">
      <c r="O40" s="60"/>
      <c r="P40" s="60"/>
      <c r="Q40" s="60"/>
      <c r="R40" s="60"/>
    </row>
    <row r="41">
      <c r="O41" s="60"/>
      <c r="P41" s="60"/>
      <c r="Q41" s="60"/>
      <c r="R41" s="60"/>
    </row>
    <row r="42">
      <c r="O42" s="60"/>
      <c r="P42" s="60"/>
      <c r="Q42" s="60"/>
      <c r="R42" s="60"/>
    </row>
    <row r="43">
      <c r="A43" s="132" t="s">
        <v>248</v>
      </c>
      <c r="B43" s="133"/>
      <c r="C43" s="134"/>
      <c r="D43" s="135">
        <f t="shared" ref="D43:N43" si="15">D44+D45</f>
        <v>12005250</v>
      </c>
      <c r="E43" s="135">
        <f t="shared" si="15"/>
        <v>13034550</v>
      </c>
      <c r="F43" s="135">
        <f t="shared" si="15"/>
        <v>13584375</v>
      </c>
      <c r="G43" s="135">
        <f t="shared" si="15"/>
        <v>14071425</v>
      </c>
      <c r="H43" s="135">
        <f t="shared" si="15"/>
        <v>15113675</v>
      </c>
      <c r="I43" s="135">
        <f t="shared" si="15"/>
        <v>16559675</v>
      </c>
      <c r="J43" s="135">
        <f t="shared" si="15"/>
        <v>16921175</v>
      </c>
      <c r="K43" s="135">
        <f t="shared" si="15"/>
        <v>17282675</v>
      </c>
      <c r="L43" s="135">
        <f t="shared" si="15"/>
        <v>18202675</v>
      </c>
      <c r="M43" s="135">
        <f t="shared" si="15"/>
        <v>18202675</v>
      </c>
      <c r="N43" s="135">
        <f t="shared" si="15"/>
        <v>18202675</v>
      </c>
      <c r="O43" s="60"/>
      <c r="P43" s="60"/>
      <c r="Q43" s="60"/>
      <c r="R43" s="60"/>
    </row>
    <row r="44">
      <c r="A44" s="136" t="s">
        <v>249</v>
      </c>
      <c r="B44" s="133"/>
      <c r="C44" s="137"/>
      <c r="D44" s="138">
        <f>'Общие расходы'!B22</f>
        <v>9570000</v>
      </c>
      <c r="E44" s="138">
        <f>'Общие расходы'!B22</f>
        <v>9570000</v>
      </c>
      <c r="F44" s="138">
        <f>'Общие расходы'!B22</f>
        <v>9570000</v>
      </c>
      <c r="G44" s="138">
        <f>'Общие расходы'!B22</f>
        <v>9570000</v>
      </c>
      <c r="H44" s="138">
        <f>'Общие расходы'!G22</f>
        <v>10070000</v>
      </c>
      <c r="I44" s="138">
        <f>'Общие расходы'!G22</f>
        <v>10070000</v>
      </c>
      <c r="J44" s="138">
        <f>'Общие расходы'!G22</f>
        <v>10070000</v>
      </c>
      <c r="K44" s="138">
        <f>'Общие расходы'!G22</f>
        <v>10070000</v>
      </c>
      <c r="L44" s="138">
        <f>'Общие расходы'!K22</f>
        <v>10990000</v>
      </c>
      <c r="M44" s="138">
        <f>'Общие расходы'!K22</f>
        <v>10990000</v>
      </c>
      <c r="N44" s="138">
        <f>'Общие расходы'!K22</f>
        <v>10990000</v>
      </c>
      <c r="O44" s="60"/>
      <c r="P44" s="60"/>
      <c r="Q44" s="60"/>
      <c r="R44" s="60"/>
    </row>
    <row r="45">
      <c r="A45" s="132" t="s">
        <v>250</v>
      </c>
      <c r="B45" s="133"/>
      <c r="C45" s="137"/>
      <c r="D45" s="138">
        <f t="shared" ref="D45:N45" si="16">SUM(D46:D48)</f>
        <v>2435250</v>
      </c>
      <c r="E45" s="135">
        <f t="shared" si="16"/>
        <v>3464550</v>
      </c>
      <c r="F45" s="138">
        <f t="shared" si="16"/>
        <v>4014375</v>
      </c>
      <c r="G45" s="135">
        <f t="shared" si="16"/>
        <v>4501425</v>
      </c>
      <c r="H45" s="138">
        <f t="shared" si="16"/>
        <v>5043675</v>
      </c>
      <c r="I45" s="135">
        <f t="shared" si="16"/>
        <v>6489675</v>
      </c>
      <c r="J45" s="138">
        <f t="shared" si="16"/>
        <v>6851175</v>
      </c>
      <c r="K45" s="135">
        <f t="shared" si="16"/>
        <v>7212675</v>
      </c>
      <c r="L45" s="138">
        <f t="shared" si="16"/>
        <v>7212675</v>
      </c>
      <c r="M45" s="135">
        <f t="shared" si="16"/>
        <v>7212675</v>
      </c>
      <c r="N45" s="138">
        <f t="shared" si="16"/>
        <v>7212675</v>
      </c>
      <c r="O45" s="60"/>
      <c r="P45" s="60"/>
      <c r="Q45" s="60"/>
      <c r="R45" s="60"/>
    </row>
    <row r="46">
      <c r="A46" s="133" t="s">
        <v>226</v>
      </c>
      <c r="B46" s="139">
        <f>D46/D9</f>
        <v>0.1333333333</v>
      </c>
      <c r="C46" s="137"/>
      <c r="D46" s="140">
        <f t="shared" ref="D46:N46" si="17">D57*D56</f>
        <v>1200000</v>
      </c>
      <c r="E46" s="140">
        <f t="shared" si="17"/>
        <v>1800000</v>
      </c>
      <c r="F46" s="140">
        <f t="shared" si="17"/>
        <v>2040000</v>
      </c>
      <c r="G46" s="140">
        <f t="shared" si="17"/>
        <v>2280000</v>
      </c>
      <c r="H46" s="140">
        <f t="shared" si="17"/>
        <v>2640000</v>
      </c>
      <c r="I46" s="140">
        <f t="shared" si="17"/>
        <v>3600000</v>
      </c>
      <c r="J46" s="140">
        <f t="shared" si="17"/>
        <v>3840000</v>
      </c>
      <c r="K46" s="140">
        <f t="shared" si="17"/>
        <v>4080000</v>
      </c>
      <c r="L46" s="140">
        <f t="shared" si="17"/>
        <v>4080000</v>
      </c>
      <c r="M46" s="140">
        <f t="shared" si="17"/>
        <v>4080000</v>
      </c>
      <c r="N46" s="140">
        <f t="shared" si="17"/>
        <v>4080000</v>
      </c>
      <c r="O46" s="60"/>
      <c r="P46" s="60"/>
      <c r="Q46" s="60"/>
      <c r="R46" s="60"/>
    </row>
    <row r="47">
      <c r="A47" s="133" t="s">
        <v>219</v>
      </c>
      <c r="B47" s="141">
        <v>0.03</v>
      </c>
      <c r="C47" s="133"/>
      <c r="D47" s="140">
        <f t="shared" ref="D47:N47" si="18">$B47*D39</f>
        <v>329400</v>
      </c>
      <c r="E47" s="140">
        <f t="shared" si="18"/>
        <v>443880</v>
      </c>
      <c r="F47" s="140">
        <f t="shared" si="18"/>
        <v>526500</v>
      </c>
      <c r="G47" s="140">
        <f t="shared" si="18"/>
        <v>592380</v>
      </c>
      <c r="H47" s="140">
        <f t="shared" si="18"/>
        <v>640980</v>
      </c>
      <c r="I47" s="140">
        <f t="shared" si="18"/>
        <v>770580</v>
      </c>
      <c r="J47" s="140">
        <f t="shared" si="18"/>
        <v>802980</v>
      </c>
      <c r="K47" s="140">
        <f t="shared" si="18"/>
        <v>835380</v>
      </c>
      <c r="L47" s="140">
        <f t="shared" si="18"/>
        <v>835380</v>
      </c>
      <c r="M47" s="140">
        <f t="shared" si="18"/>
        <v>835380</v>
      </c>
      <c r="N47" s="140">
        <f t="shared" si="18"/>
        <v>835380</v>
      </c>
      <c r="O47" s="60"/>
      <c r="P47" s="60"/>
      <c r="Q47" s="60"/>
      <c r="R47" s="60"/>
    </row>
    <row r="48">
      <c r="A48" s="137" t="s">
        <v>220</v>
      </c>
      <c r="B48" s="142">
        <v>0.275</v>
      </c>
      <c r="C48" s="133"/>
      <c r="D48" s="140">
        <f t="shared" ref="D48:N48" si="19">D39*30%*$B48</f>
        <v>905850</v>
      </c>
      <c r="E48" s="140">
        <f t="shared" si="19"/>
        <v>1220670</v>
      </c>
      <c r="F48" s="140">
        <f t="shared" si="19"/>
        <v>1447875</v>
      </c>
      <c r="G48" s="140">
        <f t="shared" si="19"/>
        <v>1629045</v>
      </c>
      <c r="H48" s="140">
        <f t="shared" si="19"/>
        <v>1762695</v>
      </c>
      <c r="I48" s="140">
        <f t="shared" si="19"/>
        <v>2119095</v>
      </c>
      <c r="J48" s="140">
        <f t="shared" si="19"/>
        <v>2208195</v>
      </c>
      <c r="K48" s="140">
        <f t="shared" si="19"/>
        <v>2297295</v>
      </c>
      <c r="L48" s="140">
        <f t="shared" si="19"/>
        <v>2297295</v>
      </c>
      <c r="M48" s="140">
        <f t="shared" si="19"/>
        <v>2297295</v>
      </c>
      <c r="N48" s="140">
        <f t="shared" si="19"/>
        <v>2297295</v>
      </c>
      <c r="O48" s="60"/>
      <c r="P48" s="60"/>
      <c r="Q48" s="60"/>
      <c r="R48" s="60"/>
    </row>
    <row r="49">
      <c r="A49" s="111"/>
      <c r="B49" s="111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60"/>
      <c r="P49" s="60"/>
      <c r="Q49" s="60"/>
      <c r="R49" s="60"/>
    </row>
    <row r="50">
      <c r="A50" s="111"/>
      <c r="B50" s="111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60"/>
      <c r="P50" s="60"/>
      <c r="Q50" s="60"/>
      <c r="R50" s="60"/>
    </row>
    <row r="51">
      <c r="A51" s="143" t="s">
        <v>251</v>
      </c>
      <c r="B51" s="143"/>
      <c r="C51" s="144"/>
      <c r="D51" s="104">
        <f t="shared" ref="D51:N51" si="20">D39</f>
        <v>10980000</v>
      </c>
      <c r="E51" s="104">
        <f t="shared" si="20"/>
        <v>14796000</v>
      </c>
      <c r="F51" s="104">
        <f t="shared" si="20"/>
        <v>17550000</v>
      </c>
      <c r="G51" s="104">
        <f t="shared" si="20"/>
        <v>19746000</v>
      </c>
      <c r="H51" s="104">
        <f t="shared" si="20"/>
        <v>21366000</v>
      </c>
      <c r="I51" s="104">
        <f t="shared" si="20"/>
        <v>25686000</v>
      </c>
      <c r="J51" s="104">
        <f t="shared" si="20"/>
        <v>26766000</v>
      </c>
      <c r="K51" s="104">
        <f t="shared" si="20"/>
        <v>27846000</v>
      </c>
      <c r="L51" s="104">
        <f t="shared" si="20"/>
        <v>27846000</v>
      </c>
      <c r="M51" s="104">
        <f t="shared" si="20"/>
        <v>27846000</v>
      </c>
      <c r="N51" s="104">
        <f t="shared" si="20"/>
        <v>27846000</v>
      </c>
    </row>
    <row r="52">
      <c r="A52" s="137" t="s">
        <v>252</v>
      </c>
      <c r="B52" s="137"/>
      <c r="C52" s="133"/>
      <c r="D52" s="145">
        <f t="shared" ref="D52:N52" si="21">D43</f>
        <v>12005250</v>
      </c>
      <c r="E52" s="145">
        <f t="shared" si="21"/>
        <v>13034550</v>
      </c>
      <c r="F52" s="145">
        <f t="shared" si="21"/>
        <v>13584375</v>
      </c>
      <c r="G52" s="145">
        <f t="shared" si="21"/>
        <v>14071425</v>
      </c>
      <c r="H52" s="145">
        <f t="shared" si="21"/>
        <v>15113675</v>
      </c>
      <c r="I52" s="145">
        <f t="shared" si="21"/>
        <v>16559675</v>
      </c>
      <c r="J52" s="145">
        <f t="shared" si="21"/>
        <v>16921175</v>
      </c>
      <c r="K52" s="145">
        <f t="shared" si="21"/>
        <v>17282675</v>
      </c>
      <c r="L52" s="145">
        <f t="shared" si="21"/>
        <v>18202675</v>
      </c>
      <c r="M52" s="145">
        <f t="shared" si="21"/>
        <v>18202675</v>
      </c>
      <c r="N52" s="145">
        <f t="shared" si="21"/>
        <v>18202675</v>
      </c>
    </row>
    <row r="53">
      <c r="A53" s="146" t="s">
        <v>253</v>
      </c>
      <c r="B53" s="146"/>
      <c r="C53" s="146"/>
      <c r="D53" s="147">
        <f t="shared" ref="D53:N53" si="22">D51-D52</f>
        <v>-1025250</v>
      </c>
      <c r="E53" s="147">
        <f t="shared" si="22"/>
        <v>1761450</v>
      </c>
      <c r="F53" s="147">
        <f t="shared" si="22"/>
        <v>3965625</v>
      </c>
      <c r="G53" s="147">
        <f t="shared" si="22"/>
        <v>5674575</v>
      </c>
      <c r="H53" s="147">
        <f t="shared" si="22"/>
        <v>6252325</v>
      </c>
      <c r="I53" s="147">
        <f t="shared" si="22"/>
        <v>9126325</v>
      </c>
      <c r="J53" s="147">
        <f t="shared" si="22"/>
        <v>9844825</v>
      </c>
      <c r="K53" s="147">
        <f t="shared" si="22"/>
        <v>10563325</v>
      </c>
      <c r="L53" s="147">
        <f t="shared" si="22"/>
        <v>9643325</v>
      </c>
      <c r="M53" s="147">
        <f t="shared" si="22"/>
        <v>9643325</v>
      </c>
      <c r="N53" s="147">
        <f t="shared" si="22"/>
        <v>9643325</v>
      </c>
    </row>
    <row r="54">
      <c r="A54" s="111"/>
      <c r="B54" s="123"/>
      <c r="C54" s="123"/>
      <c r="D54" s="148">
        <f t="shared" ref="D54:N54" si="23">D53/D51</f>
        <v>-0.09337431694</v>
      </c>
      <c r="E54" s="148">
        <f t="shared" si="23"/>
        <v>0.1190490673</v>
      </c>
      <c r="F54" s="148">
        <f t="shared" si="23"/>
        <v>0.2259615385</v>
      </c>
      <c r="G54" s="148">
        <f t="shared" si="23"/>
        <v>0.2873784564</v>
      </c>
      <c r="H54" s="148">
        <f t="shared" si="23"/>
        <v>0.2926296452</v>
      </c>
      <c r="I54" s="148">
        <f t="shared" si="23"/>
        <v>0.3553034727</v>
      </c>
      <c r="J54" s="148">
        <f t="shared" si="23"/>
        <v>0.3678108421</v>
      </c>
      <c r="K54" s="148">
        <f t="shared" si="23"/>
        <v>0.3793480213</v>
      </c>
      <c r="L54" s="148">
        <f t="shared" si="23"/>
        <v>0.3463091647</v>
      </c>
      <c r="M54" s="148">
        <f t="shared" si="23"/>
        <v>0.3463091647</v>
      </c>
      <c r="N54" s="148">
        <f t="shared" si="23"/>
        <v>0.3463091647</v>
      </c>
    </row>
    <row r="5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>
      <c r="A56" s="123" t="s">
        <v>254</v>
      </c>
      <c r="B56" s="123"/>
      <c r="C56" s="123"/>
      <c r="D56" s="149">
        <v>400.0</v>
      </c>
      <c r="E56" s="149">
        <v>400.0</v>
      </c>
      <c r="F56" s="149">
        <v>400.0</v>
      </c>
      <c r="G56" s="149">
        <v>400.0</v>
      </c>
      <c r="H56" s="149">
        <v>400.0</v>
      </c>
      <c r="I56" s="149">
        <v>400.0</v>
      </c>
      <c r="J56" s="149">
        <v>400.0</v>
      </c>
      <c r="K56" s="149">
        <v>400.0</v>
      </c>
      <c r="L56" s="149">
        <v>400.0</v>
      </c>
      <c r="M56" s="149">
        <v>400.0</v>
      </c>
      <c r="N56" s="149">
        <v>400.0</v>
      </c>
    </row>
    <row r="57">
      <c r="A57" s="123" t="s">
        <v>255</v>
      </c>
      <c r="B57" s="150">
        <v>0.5</v>
      </c>
      <c r="C57" s="123"/>
      <c r="D57" s="151">
        <f t="shared" ref="D57:N57" si="24">D58*2</f>
        <v>3000</v>
      </c>
      <c r="E57" s="151">
        <f t="shared" si="24"/>
        <v>4500</v>
      </c>
      <c r="F57" s="151">
        <f t="shared" si="24"/>
        <v>5100</v>
      </c>
      <c r="G57" s="151">
        <f t="shared" si="24"/>
        <v>5700</v>
      </c>
      <c r="H57" s="151">
        <f t="shared" si="24"/>
        <v>6600</v>
      </c>
      <c r="I57" s="151">
        <f t="shared" si="24"/>
        <v>9000</v>
      </c>
      <c r="J57" s="151">
        <f t="shared" si="24"/>
        <v>9600</v>
      </c>
      <c r="K57" s="151">
        <f t="shared" si="24"/>
        <v>10200</v>
      </c>
      <c r="L57" s="151">
        <f t="shared" si="24"/>
        <v>10200</v>
      </c>
      <c r="M57" s="151">
        <f t="shared" si="24"/>
        <v>10200</v>
      </c>
      <c r="N57" s="151">
        <f t="shared" si="24"/>
        <v>10200</v>
      </c>
    </row>
    <row r="58">
      <c r="A58" s="123" t="s">
        <v>256</v>
      </c>
      <c r="B58" s="123"/>
      <c r="C58" s="123"/>
      <c r="D58" s="152">
        <f t="shared" ref="D58:N58" si="25">D10</f>
        <v>1500</v>
      </c>
      <c r="E58" s="152">
        <f t="shared" si="25"/>
        <v>2250</v>
      </c>
      <c r="F58" s="152">
        <f t="shared" si="25"/>
        <v>2550</v>
      </c>
      <c r="G58" s="152">
        <f t="shared" si="25"/>
        <v>2850</v>
      </c>
      <c r="H58" s="152">
        <f t="shared" si="25"/>
        <v>3300</v>
      </c>
      <c r="I58" s="152">
        <f t="shared" si="25"/>
        <v>4500</v>
      </c>
      <c r="J58" s="152">
        <f t="shared" si="25"/>
        <v>4800</v>
      </c>
      <c r="K58" s="152">
        <f t="shared" si="25"/>
        <v>5100</v>
      </c>
      <c r="L58" s="152">
        <f t="shared" si="25"/>
        <v>5100</v>
      </c>
      <c r="M58" s="152">
        <f t="shared" si="25"/>
        <v>5100</v>
      </c>
      <c r="N58" s="152">
        <f t="shared" si="25"/>
        <v>5100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13"/>
  </cols>
  <sheetData>
    <row r="1">
      <c r="A1" s="34" t="s">
        <v>257</v>
      </c>
    </row>
    <row r="2">
      <c r="C2" s="12" t="s">
        <v>114</v>
      </c>
      <c r="D2" s="12" t="s">
        <v>116</v>
      </c>
      <c r="E2" s="12" t="s">
        <v>117</v>
      </c>
      <c r="F2" s="12" t="s">
        <v>118</v>
      </c>
      <c r="G2" s="12" t="s">
        <v>161</v>
      </c>
      <c r="H2" s="12" t="s">
        <v>164</v>
      </c>
      <c r="I2" s="12" t="s">
        <v>212</v>
      </c>
      <c r="J2" s="12" t="s">
        <v>213</v>
      </c>
      <c r="K2" s="12" t="s">
        <v>214</v>
      </c>
      <c r="L2" s="12" t="s">
        <v>245</v>
      </c>
      <c r="M2" s="12" t="s">
        <v>246</v>
      </c>
      <c r="N2" s="12" t="s">
        <v>258</v>
      </c>
    </row>
    <row r="3">
      <c r="A3" s="10" t="s">
        <v>259</v>
      </c>
      <c r="B3" s="153"/>
      <c r="C3" s="154">
        <v>1.0</v>
      </c>
      <c r="D3" s="154">
        <v>2.0</v>
      </c>
      <c r="E3" s="154">
        <v>3.0</v>
      </c>
      <c r="F3" s="154">
        <v>4.0</v>
      </c>
      <c r="G3" s="154">
        <v>5.0</v>
      </c>
      <c r="H3" s="154">
        <v>6.0</v>
      </c>
      <c r="I3" s="154">
        <v>7.0</v>
      </c>
      <c r="J3" s="154">
        <v>8.0</v>
      </c>
      <c r="K3" s="154">
        <v>9.0</v>
      </c>
      <c r="L3" s="154">
        <v>10.0</v>
      </c>
      <c r="M3" s="154">
        <v>11.0</v>
      </c>
      <c r="N3" s="154">
        <v>12.0</v>
      </c>
    </row>
    <row r="4">
      <c r="A4" s="10" t="s">
        <v>203</v>
      </c>
      <c r="B4" s="38">
        <v>25000.0</v>
      </c>
      <c r="C4" s="10">
        <f>B4*C5*15</f>
        <v>750000</v>
      </c>
      <c r="D4" s="153">
        <f>B4*D5*15</f>
        <v>1500000</v>
      </c>
      <c r="E4" s="10">
        <f>B4*E5*15</f>
        <v>2250000</v>
      </c>
      <c r="F4" s="153">
        <f>B4*F5*15</f>
        <v>3000000</v>
      </c>
      <c r="G4" s="153">
        <f>B4*G5*15</f>
        <v>3750000</v>
      </c>
      <c r="H4" s="153">
        <f>B4*H5*15</f>
        <v>4500000</v>
      </c>
      <c r="I4" s="153">
        <f>B4*I5*15</f>
        <v>5250000</v>
      </c>
      <c r="J4" s="153">
        <f>B4*J5*15</f>
        <v>6000000</v>
      </c>
      <c r="K4" s="153">
        <f>B4*K5*15</f>
        <v>6750000</v>
      </c>
      <c r="L4" s="153">
        <f>B4*L5*15</f>
        <v>7500000</v>
      </c>
      <c r="M4" s="153">
        <f>M5*B4*15</f>
        <v>8250000</v>
      </c>
      <c r="N4" s="153">
        <f>N5*B4*15</f>
        <v>9000000</v>
      </c>
    </row>
    <row r="5">
      <c r="A5" s="10" t="s">
        <v>208</v>
      </c>
      <c r="B5" s="153"/>
      <c r="C5" s="10">
        <v>2.0</v>
      </c>
      <c r="D5" s="10">
        <v>4.0</v>
      </c>
      <c r="E5" s="10">
        <v>6.0</v>
      </c>
      <c r="F5" s="10">
        <v>8.0</v>
      </c>
      <c r="G5" s="10">
        <v>10.0</v>
      </c>
      <c r="H5" s="10">
        <v>12.0</v>
      </c>
      <c r="I5" s="10">
        <v>14.0</v>
      </c>
      <c r="J5" s="10">
        <v>16.0</v>
      </c>
      <c r="K5" s="10">
        <v>18.0</v>
      </c>
      <c r="L5" s="10">
        <v>20.0</v>
      </c>
      <c r="M5" s="10">
        <v>22.0</v>
      </c>
      <c r="N5" s="10">
        <v>24.0</v>
      </c>
    </row>
    <row r="9">
      <c r="A9" s="155" t="s">
        <v>236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>
      <c r="A10" s="155" t="s">
        <v>237</v>
      </c>
      <c r="B10" s="157">
        <v>0.6</v>
      </c>
      <c r="C10" s="156">
        <f t="shared" ref="C10:N10" si="1">$B10*C4</f>
        <v>450000</v>
      </c>
      <c r="D10" s="156">
        <f t="shared" si="1"/>
        <v>900000</v>
      </c>
      <c r="E10" s="156">
        <f t="shared" si="1"/>
        <v>1350000</v>
      </c>
      <c r="F10" s="156">
        <f t="shared" si="1"/>
        <v>1800000</v>
      </c>
      <c r="G10" s="156">
        <f t="shared" si="1"/>
        <v>2250000</v>
      </c>
      <c r="H10" s="156">
        <f t="shared" si="1"/>
        <v>2700000</v>
      </c>
      <c r="I10" s="156">
        <f t="shared" si="1"/>
        <v>3150000</v>
      </c>
      <c r="J10" s="156">
        <f t="shared" si="1"/>
        <v>3600000</v>
      </c>
      <c r="K10" s="156">
        <f t="shared" si="1"/>
        <v>4050000</v>
      </c>
      <c r="L10" s="156">
        <f t="shared" si="1"/>
        <v>4500000</v>
      </c>
      <c r="M10" s="156">
        <f t="shared" si="1"/>
        <v>4950000</v>
      </c>
      <c r="N10" s="156">
        <f t="shared" si="1"/>
        <v>5400000</v>
      </c>
    </row>
    <row r="13">
      <c r="A13" s="10" t="s">
        <v>260</v>
      </c>
      <c r="B13" s="153"/>
      <c r="C13" s="153">
        <f t="shared" ref="C13:N13" si="2">C4-C10</f>
        <v>300000</v>
      </c>
      <c r="D13" s="153">
        <f t="shared" si="2"/>
        <v>600000</v>
      </c>
      <c r="E13" s="153">
        <f t="shared" si="2"/>
        <v>900000</v>
      </c>
      <c r="F13" s="153">
        <f t="shared" si="2"/>
        <v>1200000</v>
      </c>
      <c r="G13" s="153">
        <f t="shared" si="2"/>
        <v>1500000</v>
      </c>
      <c r="H13" s="153">
        <f t="shared" si="2"/>
        <v>1800000</v>
      </c>
      <c r="I13" s="153">
        <f t="shared" si="2"/>
        <v>2100000</v>
      </c>
      <c r="J13" s="153">
        <f t="shared" si="2"/>
        <v>2400000</v>
      </c>
      <c r="K13" s="153">
        <f t="shared" si="2"/>
        <v>2700000</v>
      </c>
      <c r="L13" s="153">
        <f t="shared" si="2"/>
        <v>3000000</v>
      </c>
      <c r="M13" s="153">
        <f t="shared" si="2"/>
        <v>3300000</v>
      </c>
      <c r="N13" s="153">
        <f t="shared" si="2"/>
        <v>3600000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75"/>
    <col customWidth="1" min="13" max="13" width="17.63"/>
    <col customWidth="1" min="14" max="14" width="15.0"/>
  </cols>
  <sheetData>
    <row r="1">
      <c r="A1" s="98" t="s">
        <v>261</v>
      </c>
      <c r="B1" s="99">
        <v>1.098E7</v>
      </c>
      <c r="C1" s="99">
        <v>1.4796E7</v>
      </c>
      <c r="D1" s="158">
        <v>1.755E7</v>
      </c>
      <c r="E1" s="158">
        <v>1.9746E7</v>
      </c>
      <c r="F1" s="158">
        <v>2.1366E7</v>
      </c>
      <c r="G1" s="158">
        <v>2.5686E7</v>
      </c>
      <c r="H1" s="158">
        <v>2.6766E7</v>
      </c>
      <c r="I1" s="158">
        <v>2.7846E7</v>
      </c>
      <c r="J1" s="158">
        <v>2.7846E7</v>
      </c>
      <c r="K1" s="158">
        <v>2.7846E7</v>
      </c>
      <c r="L1" s="158">
        <v>2.7846E7</v>
      </c>
      <c r="M1" s="158">
        <v>2.7846E7</v>
      </c>
      <c r="N1" s="158">
        <v>2.7846E7</v>
      </c>
      <c r="O1" s="158">
        <v>2.7846E7</v>
      </c>
      <c r="P1" s="158">
        <v>2.7846E7</v>
      </c>
      <c r="Q1" s="158">
        <v>2.7846E7</v>
      </c>
      <c r="R1" s="158">
        <v>2.7846E7</v>
      </c>
      <c r="S1" s="158">
        <v>2.7846E7</v>
      </c>
      <c r="T1" s="158">
        <v>2.7846E7</v>
      </c>
      <c r="U1" s="158">
        <v>2.7846E7</v>
      </c>
      <c r="V1" s="158">
        <v>2.7846E7</v>
      </c>
    </row>
    <row r="2">
      <c r="A2" s="98" t="s">
        <v>262</v>
      </c>
      <c r="B2" s="99">
        <v>300000.0</v>
      </c>
      <c r="C2" s="99">
        <v>600000.0</v>
      </c>
      <c r="D2" s="158">
        <v>900000.0</v>
      </c>
      <c r="E2" s="158">
        <v>1200000.0</v>
      </c>
      <c r="F2" s="158">
        <v>1500000.0</v>
      </c>
      <c r="G2" s="158">
        <v>1800000.0</v>
      </c>
      <c r="H2" s="158">
        <v>2100000.0</v>
      </c>
      <c r="I2" s="158">
        <v>2400000.0</v>
      </c>
      <c r="J2" s="158">
        <v>2700000.0</v>
      </c>
      <c r="K2" s="158">
        <v>3000000.0</v>
      </c>
      <c r="L2" s="158">
        <v>3300000.0</v>
      </c>
      <c r="M2" s="158">
        <v>3600000.0</v>
      </c>
      <c r="N2" s="120">
        <v>3900000.0</v>
      </c>
      <c r="O2" s="120">
        <v>3900000.0</v>
      </c>
      <c r="P2" s="120">
        <v>3900000.0</v>
      </c>
      <c r="Q2" s="120">
        <v>3900000.0</v>
      </c>
      <c r="R2" s="120">
        <v>3900000.0</v>
      </c>
      <c r="S2" s="120">
        <v>3900000.0</v>
      </c>
      <c r="T2" s="120">
        <v>3900000.0</v>
      </c>
      <c r="U2" s="120">
        <v>3900000.0</v>
      </c>
      <c r="V2" s="120">
        <v>3900000.0</v>
      </c>
    </row>
    <row r="3">
      <c r="A3" s="159" t="s">
        <v>263</v>
      </c>
      <c r="B3" s="121">
        <f t="shared" ref="B3:V3" si="1">B1+B2</f>
        <v>11280000</v>
      </c>
      <c r="C3" s="121">
        <f t="shared" si="1"/>
        <v>15396000</v>
      </c>
      <c r="D3" s="122">
        <f t="shared" si="1"/>
        <v>18450000</v>
      </c>
      <c r="E3" s="122">
        <f t="shared" si="1"/>
        <v>20946000</v>
      </c>
      <c r="F3" s="122">
        <f t="shared" si="1"/>
        <v>22866000</v>
      </c>
      <c r="G3" s="122">
        <f t="shared" si="1"/>
        <v>27486000</v>
      </c>
      <c r="H3" s="122">
        <f t="shared" si="1"/>
        <v>28866000</v>
      </c>
      <c r="I3" s="122">
        <f t="shared" si="1"/>
        <v>30246000</v>
      </c>
      <c r="J3" s="122">
        <f t="shared" si="1"/>
        <v>30546000</v>
      </c>
      <c r="K3" s="122">
        <f t="shared" si="1"/>
        <v>30846000</v>
      </c>
      <c r="L3" s="122">
        <f t="shared" si="1"/>
        <v>31146000</v>
      </c>
      <c r="M3" s="122">
        <f t="shared" si="1"/>
        <v>31446000</v>
      </c>
      <c r="N3" s="122">
        <f t="shared" si="1"/>
        <v>31746000</v>
      </c>
      <c r="O3" s="122">
        <f t="shared" si="1"/>
        <v>31746000</v>
      </c>
      <c r="P3" s="122">
        <f t="shared" si="1"/>
        <v>31746000</v>
      </c>
      <c r="Q3" s="122">
        <f t="shared" si="1"/>
        <v>31746000</v>
      </c>
      <c r="R3" s="122">
        <f t="shared" si="1"/>
        <v>31746000</v>
      </c>
      <c r="S3" s="122">
        <f t="shared" si="1"/>
        <v>31746000</v>
      </c>
      <c r="T3" s="122">
        <f t="shared" si="1"/>
        <v>31746000</v>
      </c>
      <c r="U3" s="122">
        <f t="shared" si="1"/>
        <v>31746000</v>
      </c>
      <c r="V3" s="122">
        <f t="shared" si="1"/>
        <v>31746000</v>
      </c>
    </row>
    <row r="4">
      <c r="A4" s="160" t="s">
        <v>252</v>
      </c>
      <c r="B4" s="161">
        <f>'Фин Модель Целевая B2C'!D52</f>
        <v>12005250</v>
      </c>
      <c r="C4" s="161">
        <f>'Фин Модель Целевая B2C'!E52</f>
        <v>13034550</v>
      </c>
      <c r="D4" s="162">
        <f>'Фин Модель Целевая B2C'!F52</f>
        <v>13584375</v>
      </c>
      <c r="E4" s="162">
        <f>'Фин Модель Целевая B2C'!G52</f>
        <v>14071425</v>
      </c>
      <c r="F4" s="162">
        <f>'Фин Модель Целевая B2C'!H52</f>
        <v>15113675</v>
      </c>
      <c r="G4" s="162">
        <f>'Фин Модель Целевая B2C'!I52</f>
        <v>16559675</v>
      </c>
      <c r="H4" s="162">
        <f>'Фин Модель Целевая B2C'!J52</f>
        <v>16921175</v>
      </c>
      <c r="I4" s="162">
        <f>'Фин Модель Целевая B2C'!K52</f>
        <v>17282675</v>
      </c>
      <c r="J4" s="162">
        <f>'Фин Модель Целевая B2C'!L52</f>
        <v>18202675</v>
      </c>
      <c r="K4" s="162">
        <f>'Фин Модель Целевая B2C'!M52</f>
        <v>18202675</v>
      </c>
      <c r="L4" s="162">
        <f>'Фин Модель Целевая B2C'!N52</f>
        <v>18202675</v>
      </c>
      <c r="M4" s="162">
        <f>'Фин Модель Целевая B2C'!N52</f>
        <v>18202675</v>
      </c>
      <c r="N4" s="162">
        <f>'Фин Модель Целевая B2C'!N52</f>
        <v>18202675</v>
      </c>
      <c r="O4" s="162">
        <f>'Фин Модель Целевая B2C'!N52</f>
        <v>18202675</v>
      </c>
      <c r="P4" s="162">
        <v>1.8202675E7</v>
      </c>
      <c r="Q4" s="162">
        <v>1.8202675E7</v>
      </c>
      <c r="R4" s="162">
        <v>1.8202675E7</v>
      </c>
      <c r="S4" s="162">
        <v>1.8202675E7</v>
      </c>
      <c r="T4" s="162">
        <v>1.8202675E7</v>
      </c>
      <c r="U4" s="162">
        <v>1.8202675E7</v>
      </c>
      <c r="V4" s="162">
        <v>1.8202675E7</v>
      </c>
    </row>
    <row r="5">
      <c r="A5" s="163" t="s">
        <v>264</v>
      </c>
      <c r="B5" s="164">
        <f t="shared" ref="B5:V5" si="2">B3-B4</f>
        <v>-725250</v>
      </c>
      <c r="C5" s="164">
        <f t="shared" si="2"/>
        <v>2361450</v>
      </c>
      <c r="D5" s="164">
        <f t="shared" si="2"/>
        <v>4865625</v>
      </c>
      <c r="E5" s="164">
        <f t="shared" si="2"/>
        <v>6874575</v>
      </c>
      <c r="F5" s="164">
        <f t="shared" si="2"/>
        <v>7752325</v>
      </c>
      <c r="G5" s="164">
        <f t="shared" si="2"/>
        <v>10926325</v>
      </c>
      <c r="H5" s="164">
        <f t="shared" si="2"/>
        <v>11944825</v>
      </c>
      <c r="I5" s="164">
        <f t="shared" si="2"/>
        <v>12963325</v>
      </c>
      <c r="J5" s="164">
        <f t="shared" si="2"/>
        <v>12343325</v>
      </c>
      <c r="K5" s="164">
        <f t="shared" si="2"/>
        <v>12643325</v>
      </c>
      <c r="L5" s="164">
        <f t="shared" si="2"/>
        <v>12943325</v>
      </c>
      <c r="M5" s="164">
        <f t="shared" si="2"/>
        <v>13243325</v>
      </c>
      <c r="N5" s="164">
        <f t="shared" si="2"/>
        <v>13543325</v>
      </c>
      <c r="O5" s="164">
        <f t="shared" si="2"/>
        <v>13543325</v>
      </c>
      <c r="P5" s="164">
        <f t="shared" si="2"/>
        <v>13543325</v>
      </c>
      <c r="Q5" s="164">
        <f t="shared" si="2"/>
        <v>13543325</v>
      </c>
      <c r="R5" s="164">
        <f t="shared" si="2"/>
        <v>13543325</v>
      </c>
      <c r="S5" s="164">
        <f t="shared" si="2"/>
        <v>13543325</v>
      </c>
      <c r="T5" s="164">
        <f t="shared" si="2"/>
        <v>13543325</v>
      </c>
      <c r="U5" s="164">
        <f t="shared" si="2"/>
        <v>13543325</v>
      </c>
      <c r="V5" s="164">
        <f t="shared" si="2"/>
        <v>13543325</v>
      </c>
    </row>
    <row r="7">
      <c r="A7" s="12" t="s">
        <v>265</v>
      </c>
      <c r="B7" s="39" t="s">
        <v>118</v>
      </c>
      <c r="C7" s="39" t="s">
        <v>161</v>
      </c>
      <c r="D7" s="12" t="s">
        <v>164</v>
      </c>
      <c r="E7" s="12" t="s">
        <v>212</v>
      </c>
      <c r="F7" s="12" t="s">
        <v>213</v>
      </c>
      <c r="G7" s="12" t="s">
        <v>214</v>
      </c>
      <c r="H7" s="12" t="s">
        <v>245</v>
      </c>
      <c r="I7" s="12" t="s">
        <v>246</v>
      </c>
      <c r="J7" s="12" t="s">
        <v>258</v>
      </c>
      <c r="K7" s="12" t="s">
        <v>266</v>
      </c>
      <c r="L7" s="12" t="s">
        <v>267</v>
      </c>
      <c r="M7" s="165" t="s">
        <v>268</v>
      </c>
      <c r="N7" s="12" t="s">
        <v>269</v>
      </c>
      <c r="O7" s="48" t="s">
        <v>270</v>
      </c>
      <c r="P7" s="48" t="s">
        <v>271</v>
      </c>
      <c r="Q7" s="48" t="s">
        <v>272</v>
      </c>
      <c r="R7" s="48" t="s">
        <v>273</v>
      </c>
      <c r="S7" s="48" t="s">
        <v>274</v>
      </c>
      <c r="T7" s="48" t="s">
        <v>275</v>
      </c>
      <c r="U7" s="48" t="s">
        <v>276</v>
      </c>
      <c r="V7" s="48" t="s">
        <v>277</v>
      </c>
    </row>
    <row r="8">
      <c r="A8" s="166" t="s">
        <v>278</v>
      </c>
      <c r="B8" s="167">
        <f t="shared" ref="B8:O8" si="3">$A9*B5</f>
        <v>-435150</v>
      </c>
      <c r="C8" s="167">
        <f t="shared" si="3"/>
        <v>1416870</v>
      </c>
      <c r="D8" s="168">
        <f t="shared" si="3"/>
        <v>2919375</v>
      </c>
      <c r="E8" s="168">
        <f t="shared" si="3"/>
        <v>4124745</v>
      </c>
      <c r="F8" s="168">
        <f t="shared" si="3"/>
        <v>4651395</v>
      </c>
      <c r="G8" s="168">
        <f t="shared" si="3"/>
        <v>6555795</v>
      </c>
      <c r="H8" s="168">
        <f t="shared" si="3"/>
        <v>7166895</v>
      </c>
      <c r="I8" s="168">
        <f t="shared" si="3"/>
        <v>7777995</v>
      </c>
      <c r="J8" s="168">
        <f t="shared" si="3"/>
        <v>7405995</v>
      </c>
      <c r="K8" s="168">
        <f t="shared" si="3"/>
        <v>7585995</v>
      </c>
      <c r="L8" s="168">
        <f t="shared" si="3"/>
        <v>7765995</v>
      </c>
      <c r="M8" s="168">
        <f t="shared" si="3"/>
        <v>7945995</v>
      </c>
      <c r="N8" s="168">
        <f t="shared" si="3"/>
        <v>8125995</v>
      </c>
      <c r="O8" s="169">
        <f t="shared" si="3"/>
        <v>8125995</v>
      </c>
      <c r="P8" s="170">
        <f t="shared" ref="P8:Q8" si="4">$P10*N5</f>
        <v>5417330</v>
      </c>
      <c r="Q8" s="170">
        <f t="shared" si="4"/>
        <v>5417330</v>
      </c>
      <c r="R8" s="171">
        <v>5417330.0</v>
      </c>
      <c r="S8" s="171">
        <v>5417330.0</v>
      </c>
      <c r="T8" s="171">
        <v>5417330.0</v>
      </c>
      <c r="U8" s="171">
        <v>5417330.0</v>
      </c>
      <c r="V8" s="171">
        <v>5417330.0</v>
      </c>
    </row>
    <row r="9">
      <c r="A9" s="166">
        <v>0.6</v>
      </c>
      <c r="B9" s="172" t="s">
        <v>279</v>
      </c>
      <c r="C9" s="172" t="s">
        <v>279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P9" s="170"/>
      <c r="Q9" s="170"/>
      <c r="R9" s="170"/>
      <c r="S9" s="170"/>
      <c r="T9" s="170"/>
      <c r="U9" s="170"/>
      <c r="V9" s="170"/>
    </row>
    <row r="10">
      <c r="A10" s="12">
        <v>0.6</v>
      </c>
      <c r="B10" s="12">
        <v>0.6</v>
      </c>
      <c r="C10" s="12">
        <v>0.6</v>
      </c>
      <c r="D10" s="12">
        <v>0.6</v>
      </c>
      <c r="E10" s="12">
        <v>0.6</v>
      </c>
      <c r="F10" s="12">
        <v>0.6</v>
      </c>
      <c r="G10" s="12">
        <v>0.6</v>
      </c>
      <c r="H10" s="12">
        <v>0.6</v>
      </c>
      <c r="I10" s="12">
        <v>0.6</v>
      </c>
      <c r="J10" s="12">
        <v>0.6</v>
      </c>
      <c r="K10" s="12">
        <v>0.6</v>
      </c>
      <c r="L10" s="12">
        <v>0.6</v>
      </c>
      <c r="M10" s="12">
        <v>0.6</v>
      </c>
      <c r="N10" s="12">
        <v>0.6</v>
      </c>
      <c r="O10" s="12">
        <v>0.6</v>
      </c>
      <c r="P10" s="12">
        <v>0.4</v>
      </c>
      <c r="Q10" s="12" t="s">
        <v>280</v>
      </c>
    </row>
    <row r="1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O11" s="174" t="s">
        <v>281</v>
      </c>
      <c r="P11" s="175"/>
      <c r="V11" s="89">
        <f>0+43921310</f>
        <v>43921310</v>
      </c>
    </row>
    <row r="1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O12" s="177">
        <f>SUM(D8:O8)</f>
        <v>80152170</v>
      </c>
      <c r="P12" s="178"/>
    </row>
  </sheetData>
  <drawing r:id="rId1"/>
</worksheet>
</file>