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540" windowHeight="5925" tabRatio="371" activeTab="3"/>
  </bookViews>
  <sheets>
    <sheet name="Инвестиции" sheetId="1" r:id="rId1"/>
    <sheet name="Расходы" sheetId="4" r:id="rId2"/>
    <sheet name="Доход" sheetId="5" r:id="rId3"/>
    <sheet name="Прибыль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AJ8" i="4" l="1"/>
  <c r="AJ11" i="4" l="1"/>
  <c r="AA5" i="5"/>
  <c r="X5" i="5"/>
  <c r="C23" i="4" l="1"/>
  <c r="E28" i="4"/>
  <c r="D28" i="4"/>
  <c r="C28" i="4"/>
  <c r="C29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F23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G28" i="4"/>
  <c r="H28" i="4"/>
  <c r="I28" i="4"/>
  <c r="J28" i="4"/>
  <c r="K28" i="4"/>
  <c r="L28" i="4"/>
  <c r="M28" i="4"/>
  <c r="N28" i="4"/>
  <c r="N24" i="4" s="1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G24" i="4"/>
  <c r="H24" i="4"/>
  <c r="I24" i="4"/>
  <c r="J24" i="4"/>
  <c r="K24" i="4"/>
  <c r="L24" i="4"/>
  <c r="M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F29" i="4"/>
  <c r="F28" i="4"/>
  <c r="F27" i="4"/>
  <c r="F26" i="4"/>
  <c r="F25" i="4"/>
  <c r="I17" i="4" l="1"/>
  <c r="F11" i="4" l="1"/>
  <c r="F15" i="4"/>
  <c r="D51" i="1"/>
  <c r="H4" i="6" l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G4" i="6"/>
  <c r="E25" i="4"/>
  <c r="E26" i="4"/>
  <c r="E27" i="4"/>
  <c r="D25" i="4"/>
  <c r="D26" i="4"/>
  <c r="D27" i="4"/>
  <c r="C25" i="4"/>
  <c r="C26" i="4"/>
  <c r="C27" i="4"/>
  <c r="E8" i="5"/>
  <c r="D8" i="5"/>
  <c r="C8" i="5"/>
  <c r="E18" i="4"/>
  <c r="D18" i="4"/>
  <c r="E5" i="4"/>
  <c r="D5" i="4"/>
  <c r="AL6" i="5"/>
  <c r="AM6" i="5" s="1"/>
  <c r="AN6" i="5" s="1"/>
  <c r="AO6" i="5" s="1"/>
  <c r="AK6" i="5"/>
  <c r="AJ6" i="5"/>
  <c r="AF6" i="5"/>
  <c r="AG6" i="5"/>
  <c r="AH6" i="5"/>
  <c r="AI6" i="5"/>
  <c r="AE6" i="5"/>
  <c r="AD6" i="5"/>
  <c r="AA6" i="5"/>
  <c r="AB6" i="5"/>
  <c r="AC6" i="5"/>
  <c r="Z6" i="5"/>
  <c r="Y6" i="5"/>
  <c r="X6" i="5"/>
  <c r="W6" i="5"/>
  <c r="V6" i="5"/>
  <c r="U6" i="5"/>
  <c r="AD4" i="5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U4" i="5"/>
  <c r="V4" i="5" s="1"/>
  <c r="W4" i="5" s="1"/>
  <c r="X4" i="5" s="1"/>
  <c r="Y4" i="5" s="1"/>
  <c r="Z4" i="5" s="1"/>
  <c r="AA4" i="5" s="1"/>
  <c r="AB4" i="5" s="1"/>
  <c r="AC4" i="5" s="1"/>
  <c r="AK18" i="4"/>
  <c r="AL18" i="4" s="1"/>
  <c r="AM18" i="4" s="1"/>
  <c r="AN18" i="4" s="1"/>
  <c r="AO18" i="4" s="1"/>
  <c r="AJ18" i="4"/>
  <c r="AH18" i="4"/>
  <c r="AI18" i="4" s="1"/>
  <c r="AG18" i="4"/>
  <c r="AA18" i="4"/>
  <c r="AB18" i="4"/>
  <c r="AC18" i="4" s="1"/>
  <c r="AD18" i="4" s="1"/>
  <c r="AE18" i="4" s="1"/>
  <c r="AF18" i="4" s="1"/>
  <c r="Y18" i="4"/>
  <c r="Z18" i="4"/>
  <c r="X18" i="4"/>
  <c r="V18" i="4"/>
  <c r="W18" i="4" s="1"/>
  <c r="U18" i="4"/>
  <c r="AL5" i="4"/>
  <c r="AM5" i="4"/>
  <c r="AN5" i="4"/>
  <c r="AO5" i="4"/>
  <c r="AK5" i="4"/>
  <c r="AJ5" i="4"/>
  <c r="AF5" i="4"/>
  <c r="AG5" i="4"/>
  <c r="AH5" i="4"/>
  <c r="AI5" i="4"/>
  <c r="AE5" i="4"/>
  <c r="AD5" i="4"/>
  <c r="Z5" i="4"/>
  <c r="AA5" i="4" s="1"/>
  <c r="AB5" i="4" s="1"/>
  <c r="AC5" i="4" s="1"/>
  <c r="Y5" i="4"/>
  <c r="X5" i="4"/>
  <c r="U5" i="4"/>
  <c r="V5" i="4" s="1"/>
  <c r="W5" i="4" s="1"/>
  <c r="T5" i="4"/>
  <c r="AD4" i="4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U4" i="4"/>
  <c r="V4" i="4" s="1"/>
  <c r="W4" i="4" s="1"/>
  <c r="X4" i="4" s="1"/>
  <c r="Y4" i="4" s="1"/>
  <c r="Z4" i="4" s="1"/>
  <c r="AA4" i="4" s="1"/>
  <c r="AB4" i="4" s="1"/>
  <c r="AC4" i="4" s="1"/>
  <c r="G4" i="4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G4" i="5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I7" i="5"/>
  <c r="I9" i="5" s="1"/>
  <c r="J6" i="5"/>
  <c r="K6" i="5" s="1"/>
  <c r="L6" i="5" s="1"/>
  <c r="M6" i="5" s="1"/>
  <c r="N6" i="5" s="1"/>
  <c r="O6" i="5" s="1"/>
  <c r="P6" i="5" s="1"/>
  <c r="Q6" i="5" s="1"/>
  <c r="R6" i="5" s="1"/>
  <c r="S6" i="5" s="1"/>
  <c r="T6" i="5" s="1"/>
  <c r="J5" i="5"/>
  <c r="J7" i="5" s="1"/>
  <c r="J9" i="5" s="1"/>
  <c r="R5" i="4"/>
  <c r="S5" i="4" s="1"/>
  <c r="F6" i="4"/>
  <c r="G6" i="4" s="1"/>
  <c r="H6" i="4" s="1"/>
  <c r="I6" i="4" s="1"/>
  <c r="L7" i="4"/>
  <c r="R7" i="4"/>
  <c r="S7" i="4" s="1"/>
  <c r="T7" i="4" s="1"/>
  <c r="AE7" i="4" s="1"/>
  <c r="AF7" i="4" s="1"/>
  <c r="AG7" i="4" s="1"/>
  <c r="AL7" i="4" s="1"/>
  <c r="AO7" i="4" s="1"/>
  <c r="N8" i="4"/>
  <c r="G11" i="4"/>
  <c r="H11" i="4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F14" i="4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G15" i="4"/>
  <c r="H15" i="4" s="1"/>
  <c r="I15" i="4" s="1"/>
  <c r="J15" i="4" s="1"/>
  <c r="F16" i="4"/>
  <c r="G16" i="4" s="1"/>
  <c r="H16" i="4" s="1"/>
  <c r="I16" i="4" s="1"/>
  <c r="J16" i="4" s="1"/>
  <c r="K16" i="4" s="1"/>
  <c r="J17" i="4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M18" i="4"/>
  <c r="N18" i="4" s="1"/>
  <c r="P18" i="4"/>
  <c r="Q18" i="4" s="1"/>
  <c r="R18" i="4" s="1"/>
  <c r="S18" i="4" s="1"/>
  <c r="T18" i="4" s="1"/>
  <c r="P19" i="4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l="1"/>
  <c r="AF19" i="4" s="1"/>
  <c r="AG19" i="4" s="1"/>
  <c r="AH19" i="4" s="1"/>
  <c r="AI19" i="4" s="1"/>
  <c r="AJ19" i="4" s="1"/>
  <c r="AK19" i="4" s="1"/>
  <c r="AL19" i="4" s="1"/>
  <c r="AM19" i="4" s="1"/>
  <c r="AN19" i="4" s="1"/>
  <c r="AO19" i="4" s="1"/>
  <c r="C19" i="4"/>
  <c r="D19" i="4"/>
  <c r="C18" i="4"/>
  <c r="C17" i="4"/>
  <c r="I11" i="4"/>
  <c r="J11" i="4" s="1"/>
  <c r="K11" i="4" s="1"/>
  <c r="L11" i="4" s="1"/>
  <c r="M11" i="4" s="1"/>
  <c r="N11" i="4" s="1"/>
  <c r="O11" i="4" s="1"/>
  <c r="P11" i="4" s="1"/>
  <c r="Q11" i="4" s="1"/>
  <c r="K15" i="4"/>
  <c r="L15" i="4" s="1"/>
  <c r="C14" i="4"/>
  <c r="D7" i="4"/>
  <c r="E7" i="4"/>
  <c r="C12" i="4"/>
  <c r="V14" i="4"/>
  <c r="W14" i="4" s="1"/>
  <c r="X14" i="4" s="1"/>
  <c r="Y14" i="4" s="1"/>
  <c r="Z14" i="4" s="1"/>
  <c r="AA14" i="4" s="1"/>
  <c r="AB14" i="4" s="1"/>
  <c r="AC14" i="4" s="1"/>
  <c r="AD14" i="4" s="1"/>
  <c r="L16" i="4"/>
  <c r="M16" i="4" s="1"/>
  <c r="N16" i="4" s="1"/>
  <c r="O16" i="4" s="1"/>
  <c r="P16" i="4" s="1"/>
  <c r="Q16" i="4" s="1"/>
  <c r="R16" i="4" s="1"/>
  <c r="K5" i="5"/>
  <c r="AB17" i="4"/>
  <c r="AC17" i="4" s="1"/>
  <c r="L9" i="4"/>
  <c r="R12" i="4"/>
  <c r="O8" i="4"/>
  <c r="N9" i="4"/>
  <c r="J6" i="4"/>
  <c r="M9" i="4"/>
  <c r="D36" i="1"/>
  <c r="D37" i="1" s="1"/>
  <c r="D56" i="1"/>
  <c r="D19" i="1"/>
  <c r="F13" i="4" s="1"/>
  <c r="D25" i="1"/>
  <c r="D22" i="1" s="1"/>
  <c r="D40" i="1"/>
  <c r="D6" i="1"/>
  <c r="F8" i="4" s="1"/>
  <c r="E19" i="4" l="1"/>
  <c r="AD17" i="4"/>
  <c r="AE17" i="4" s="1"/>
  <c r="AF17" i="4" s="1"/>
  <c r="D17" i="4"/>
  <c r="M15" i="4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AJ15" i="4" s="1"/>
  <c r="AK15" i="4" s="1"/>
  <c r="AL15" i="4" s="1"/>
  <c r="AM15" i="4" s="1"/>
  <c r="AN15" i="4" s="1"/>
  <c r="AO15" i="4" s="1"/>
  <c r="C15" i="4"/>
  <c r="F7" i="4"/>
  <c r="C7" i="4" s="1"/>
  <c r="C16" i="4"/>
  <c r="AE14" i="4"/>
  <c r="AF14" i="4" s="1"/>
  <c r="AG14" i="4" s="1"/>
  <c r="AH14" i="4" s="1"/>
  <c r="AI14" i="4" s="1"/>
  <c r="AJ14" i="4" s="1"/>
  <c r="AK14" i="4" s="1"/>
  <c r="AL14" i="4" s="1"/>
  <c r="AM14" i="4" s="1"/>
  <c r="AN14" i="4" s="1"/>
  <c r="AO14" i="4" s="1"/>
  <c r="D14" i="4"/>
  <c r="G13" i="4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C11" i="4"/>
  <c r="S16" i="4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D15" i="4"/>
  <c r="S12" i="4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K7" i="5"/>
  <c r="L5" i="5"/>
  <c r="R11" i="4"/>
  <c r="O9" i="4"/>
  <c r="P8" i="4"/>
  <c r="D7" i="1"/>
  <c r="F10" i="4"/>
  <c r="K6" i="4"/>
  <c r="D59" i="1"/>
  <c r="AG17" i="4" l="1"/>
  <c r="AH17" i="4" s="1"/>
  <c r="K9" i="5"/>
  <c r="D16" i="4"/>
  <c r="S13" i="4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D12" i="4"/>
  <c r="E14" i="4"/>
  <c r="C13" i="4"/>
  <c r="S11" i="4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6" i="4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E15" i="4"/>
  <c r="G10" i="4"/>
  <c r="H10" i="4" s="1"/>
  <c r="I10" i="4" s="1"/>
  <c r="J10" i="4" s="1"/>
  <c r="K10" i="4" s="1"/>
  <c r="AE12" i="4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L7" i="5"/>
  <c r="L9" i="5" s="1"/>
  <c r="M5" i="5"/>
  <c r="L10" i="4"/>
  <c r="M10" i="4" s="1"/>
  <c r="N10" i="4" s="1"/>
  <c r="O10" i="4" s="1"/>
  <c r="P10" i="4" s="1"/>
  <c r="Q10" i="4" s="1"/>
  <c r="Q8" i="4"/>
  <c r="P9" i="4"/>
  <c r="L6" i="4"/>
  <c r="G8" i="4"/>
  <c r="F9" i="4"/>
  <c r="D8" i="1"/>
  <c r="D10" i="1" s="1"/>
  <c r="F5" i="4" s="1"/>
  <c r="C5" i="4" s="1"/>
  <c r="AI17" i="4" l="1"/>
  <c r="AJ17" i="4" s="1"/>
  <c r="AK17" i="4" s="1"/>
  <c r="AL17" i="4" s="1"/>
  <c r="AM17" i="4" s="1"/>
  <c r="AN17" i="4" s="1"/>
  <c r="AO17" i="4" s="1"/>
  <c r="E17" i="4"/>
  <c r="E12" i="4"/>
  <c r="AE11" i="4"/>
  <c r="AF11" i="4" s="1"/>
  <c r="AG11" i="4" s="1"/>
  <c r="AH11" i="4" s="1"/>
  <c r="AI11" i="4" s="1"/>
  <c r="AK11" i="4" s="1"/>
  <c r="AL11" i="4" s="1"/>
  <c r="AM11" i="4" s="1"/>
  <c r="AN11" i="4" s="1"/>
  <c r="AO11" i="4" s="1"/>
  <c r="D11" i="4"/>
  <c r="E16" i="4"/>
  <c r="D13" i="4"/>
  <c r="AE13" i="4"/>
  <c r="AF13" i="4" s="1"/>
  <c r="AG13" i="4" s="1"/>
  <c r="AH13" i="4" s="1"/>
  <c r="AI13" i="4" s="1"/>
  <c r="AJ13" i="4" s="1"/>
  <c r="AK13" i="4" s="1"/>
  <c r="AL13" i="4" s="1"/>
  <c r="AM13" i="4" s="1"/>
  <c r="AN13" i="4" s="1"/>
  <c r="AO13" i="4" s="1"/>
  <c r="C10" i="4"/>
  <c r="F20" i="4"/>
  <c r="M7" i="5"/>
  <c r="M9" i="5" s="1"/>
  <c r="N5" i="5"/>
  <c r="R10" i="4"/>
  <c r="M6" i="4"/>
  <c r="L20" i="4"/>
  <c r="L5" i="6" s="1"/>
  <c r="G9" i="4"/>
  <c r="G20" i="4" s="1"/>
  <c r="H8" i="4"/>
  <c r="R8" i="4"/>
  <c r="Q9" i="4"/>
  <c r="D12" i="1"/>
  <c r="E11" i="4" l="1"/>
  <c r="E13" i="4"/>
  <c r="S10" i="4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L8" i="6"/>
  <c r="L6" i="6"/>
  <c r="L7" i="6" s="1"/>
  <c r="N7" i="5"/>
  <c r="N9" i="5" s="1"/>
  <c r="O5" i="5"/>
  <c r="H9" i="4"/>
  <c r="H20" i="4" s="1"/>
  <c r="I8" i="4"/>
  <c r="N6" i="4"/>
  <c r="M20" i="4"/>
  <c r="M5" i="6" s="1"/>
  <c r="S8" i="4"/>
  <c r="R9" i="4"/>
  <c r="D16" i="1"/>
  <c r="D61" i="1"/>
  <c r="L11" i="6" l="1"/>
  <c r="D10" i="4"/>
  <c r="AE10" i="4"/>
  <c r="AF10" i="4" s="1"/>
  <c r="AG10" i="4" s="1"/>
  <c r="AH10" i="4" s="1"/>
  <c r="AI10" i="4" s="1"/>
  <c r="AJ10" i="4" s="1"/>
  <c r="AK10" i="4" s="1"/>
  <c r="AL10" i="4" s="1"/>
  <c r="AM10" i="4" s="1"/>
  <c r="AN10" i="4" s="1"/>
  <c r="AO10" i="4" s="1"/>
  <c r="M8" i="6"/>
  <c r="M6" i="6"/>
  <c r="M7" i="6" s="1"/>
  <c r="P5" i="5"/>
  <c r="O7" i="5"/>
  <c r="D63" i="1"/>
  <c r="J8" i="4"/>
  <c r="I9" i="4"/>
  <c r="O6" i="4"/>
  <c r="N20" i="4"/>
  <c r="N5" i="6" s="1"/>
  <c r="S9" i="4"/>
  <c r="T8" i="4"/>
  <c r="M11" i="6" l="1"/>
  <c r="O9" i="5"/>
  <c r="E10" i="4"/>
  <c r="N8" i="6"/>
  <c r="N6" i="6"/>
  <c r="N7" i="6" s="1"/>
  <c r="I20" i="4"/>
  <c r="I5" i="6" s="1"/>
  <c r="T9" i="4"/>
  <c r="P7" i="5"/>
  <c r="P9" i="5" s="1"/>
  <c r="Q5" i="5"/>
  <c r="C5" i="5" s="1"/>
  <c r="P6" i="4"/>
  <c r="O20" i="4"/>
  <c r="K8" i="4"/>
  <c r="C8" i="4" s="1"/>
  <c r="J9" i="4"/>
  <c r="J20" i="4" s="1"/>
  <c r="J5" i="6" s="1"/>
  <c r="N11" i="6" l="1"/>
  <c r="J8" i="6"/>
  <c r="J6" i="6"/>
  <c r="J7" i="6" s="1"/>
  <c r="I8" i="6"/>
  <c r="I6" i="6"/>
  <c r="I7" i="6" s="1"/>
  <c r="U9" i="4"/>
  <c r="R5" i="5"/>
  <c r="Q7" i="5"/>
  <c r="K9" i="4"/>
  <c r="C9" i="4" s="1"/>
  <c r="K20" i="4"/>
  <c r="K5" i="6" s="1"/>
  <c r="Q6" i="4"/>
  <c r="C6" i="4" s="1"/>
  <c r="P20" i="4"/>
  <c r="P5" i="6" s="1"/>
  <c r="I11" i="6" l="1"/>
  <c r="J11" i="6"/>
  <c r="C20" i="4"/>
  <c r="Q9" i="5"/>
  <c r="C7" i="5"/>
  <c r="P8" i="6"/>
  <c r="P6" i="6"/>
  <c r="P7" i="6" s="1"/>
  <c r="K8" i="6"/>
  <c r="K6" i="6"/>
  <c r="K7" i="6" s="1"/>
  <c r="V9" i="4"/>
  <c r="S5" i="5"/>
  <c r="R7" i="5"/>
  <c r="R6" i="4"/>
  <c r="Q20" i="4"/>
  <c r="K11" i="6" l="1"/>
  <c r="O5" i="6"/>
  <c r="R9" i="5"/>
  <c r="C9" i="5"/>
  <c r="P11" i="6"/>
  <c r="X8" i="4"/>
  <c r="Z8" i="4"/>
  <c r="W9" i="4"/>
  <c r="T5" i="5"/>
  <c r="S7" i="5"/>
  <c r="S9" i="5" s="1"/>
  <c r="S6" i="4"/>
  <c r="R20" i="4"/>
  <c r="C24" i="4" l="1"/>
  <c r="O8" i="6"/>
  <c r="O6" i="6"/>
  <c r="T7" i="5"/>
  <c r="U5" i="5"/>
  <c r="Z9" i="4"/>
  <c r="AA8" i="4"/>
  <c r="X9" i="4"/>
  <c r="Y8" i="4"/>
  <c r="Y9" i="4" s="1"/>
  <c r="T6" i="4"/>
  <c r="S20" i="4"/>
  <c r="S5" i="6" s="1"/>
  <c r="O7" i="6" l="1"/>
  <c r="Q5" i="6"/>
  <c r="T9" i="5"/>
  <c r="U7" i="5"/>
  <c r="U9" i="5" s="1"/>
  <c r="V5" i="5"/>
  <c r="S8" i="6"/>
  <c r="S6" i="6"/>
  <c r="S7" i="6" s="1"/>
  <c r="T20" i="4"/>
  <c r="U6" i="4"/>
  <c r="AB8" i="4"/>
  <c r="AA9" i="4"/>
  <c r="S11" i="6" l="1"/>
  <c r="V7" i="5"/>
  <c r="V9" i="5" s="1"/>
  <c r="W5" i="5"/>
  <c r="Q8" i="6"/>
  <c r="Q6" i="6"/>
  <c r="C5" i="6"/>
  <c r="R5" i="6"/>
  <c r="O11" i="6"/>
  <c r="AE8" i="4"/>
  <c r="AC8" i="4"/>
  <c r="D8" i="4" s="1"/>
  <c r="AB9" i="4"/>
  <c r="U20" i="4"/>
  <c r="U5" i="6" s="1"/>
  <c r="V6" i="4"/>
  <c r="R6" i="6" l="1"/>
  <c r="R7" i="6" s="1"/>
  <c r="R8" i="6"/>
  <c r="W7" i="5"/>
  <c r="Q7" i="6"/>
  <c r="C6" i="6"/>
  <c r="U8" i="6"/>
  <c r="U6" i="6"/>
  <c r="AD8" i="4"/>
  <c r="AC9" i="4"/>
  <c r="D9" i="4" s="1"/>
  <c r="V20" i="4"/>
  <c r="V5" i="6" s="1"/>
  <c r="W6" i="4"/>
  <c r="AE9" i="4"/>
  <c r="AF8" i="4"/>
  <c r="R11" i="6" l="1"/>
  <c r="Q11" i="6"/>
  <c r="C7" i="6"/>
  <c r="W9" i="5"/>
  <c r="Y5" i="5"/>
  <c r="X7" i="5"/>
  <c r="X9" i="5" s="1"/>
  <c r="X29" i="4" s="1"/>
  <c r="T5" i="6"/>
  <c r="AD9" i="4"/>
  <c r="U7" i="6"/>
  <c r="V8" i="6"/>
  <c r="V6" i="6"/>
  <c r="V7" i="6" s="1"/>
  <c r="X6" i="4"/>
  <c r="W20" i="4"/>
  <c r="AF9" i="4"/>
  <c r="AG8" i="4"/>
  <c r="C11" i="6" l="1"/>
  <c r="C20" i="6"/>
  <c r="E20" i="6" s="1"/>
  <c r="X23" i="4"/>
  <c r="V11" i="6"/>
  <c r="U11" i="6"/>
  <c r="T6" i="6"/>
  <c r="T7" i="6" s="1"/>
  <c r="T8" i="6"/>
  <c r="Z5" i="5"/>
  <c r="Y7" i="5"/>
  <c r="Y9" i="5" s="1"/>
  <c r="Y29" i="4" s="1"/>
  <c r="Y23" i="4" s="1"/>
  <c r="X20" i="4"/>
  <c r="X5" i="6" s="1"/>
  <c r="Y6" i="4"/>
  <c r="AG9" i="4"/>
  <c r="AH8" i="4"/>
  <c r="T11" i="6" l="1"/>
  <c r="D15" i="6" s="1"/>
  <c r="Z7" i="5"/>
  <c r="Z9" i="5" s="1"/>
  <c r="Z29" i="4" s="1"/>
  <c r="Z23" i="4" s="1"/>
  <c r="X8" i="6"/>
  <c r="X6" i="6"/>
  <c r="X7" i="6" s="1"/>
  <c r="AK8" i="4"/>
  <c r="AJ9" i="4"/>
  <c r="Z6" i="4"/>
  <c r="Y20" i="4"/>
  <c r="Y5" i="6" s="1"/>
  <c r="AH9" i="4"/>
  <c r="AI8" i="4"/>
  <c r="AI9" i="4" s="1"/>
  <c r="X11" i="6" l="1"/>
  <c r="AA7" i="5"/>
  <c r="AB5" i="5"/>
  <c r="W5" i="6"/>
  <c r="Y8" i="6"/>
  <c r="Y6" i="6"/>
  <c r="Z20" i="4"/>
  <c r="Z5" i="6" s="1"/>
  <c r="AA6" i="4"/>
  <c r="AK9" i="4"/>
  <c r="AL8" i="4"/>
  <c r="AB7" i="5" l="1"/>
  <c r="AB9" i="5" s="1"/>
  <c r="AB29" i="4" s="1"/>
  <c r="AB23" i="4" s="1"/>
  <c r="AC5" i="5"/>
  <c r="AD5" i="5" s="1"/>
  <c r="D5" i="5"/>
  <c r="W6" i="6"/>
  <c r="W7" i="6" s="1"/>
  <c r="W8" i="6"/>
  <c r="AA9" i="5"/>
  <c r="AA29" i="4" s="1"/>
  <c r="Y7" i="6"/>
  <c r="Z8" i="6"/>
  <c r="Z6" i="6"/>
  <c r="Z7" i="6" s="1"/>
  <c r="AM8" i="4"/>
  <c r="AL9" i="4"/>
  <c r="AO8" i="4"/>
  <c r="AO9" i="4" s="1"/>
  <c r="AB6" i="4"/>
  <c r="AA20" i="4"/>
  <c r="AA23" i="4" l="1"/>
  <c r="W11" i="6"/>
  <c r="Z11" i="6"/>
  <c r="AC7" i="5"/>
  <c r="Y11" i="6"/>
  <c r="AN8" i="4"/>
  <c r="AN9" i="4" s="1"/>
  <c r="AM9" i="4"/>
  <c r="AC6" i="4"/>
  <c r="D6" i="4" s="1"/>
  <c r="D20" i="4" s="1"/>
  <c r="AB20" i="4"/>
  <c r="AB5" i="6" s="1"/>
  <c r="AD7" i="5" l="1"/>
  <c r="AE5" i="5"/>
  <c r="AC9" i="5"/>
  <c r="AC29" i="4" s="1"/>
  <c r="D7" i="5"/>
  <c r="E9" i="4"/>
  <c r="AB8" i="6"/>
  <c r="AB6" i="6"/>
  <c r="AB7" i="6" s="1"/>
  <c r="E8" i="4"/>
  <c r="AD6" i="4"/>
  <c r="AC20" i="4"/>
  <c r="AC23" i="4" l="1"/>
  <c r="D29" i="4"/>
  <c r="AA5" i="6"/>
  <c r="D9" i="5"/>
  <c r="AF5" i="5"/>
  <c r="AG5" i="5" s="1"/>
  <c r="AE7" i="5"/>
  <c r="AE9" i="5" s="1"/>
  <c r="AE29" i="4" s="1"/>
  <c r="AE23" i="4" s="1"/>
  <c r="AD9" i="5"/>
  <c r="AD29" i="4" s="1"/>
  <c r="AB11" i="6"/>
  <c r="AE6" i="4"/>
  <c r="AD20" i="4"/>
  <c r="AD23" i="4" l="1"/>
  <c r="AF7" i="5"/>
  <c r="D24" i="4"/>
  <c r="AA6" i="6"/>
  <c r="AA7" i="6" s="1"/>
  <c r="AA8" i="6"/>
  <c r="AF6" i="4"/>
  <c r="AE20" i="4"/>
  <c r="AE5" i="6" s="1"/>
  <c r="D23" i="4" l="1"/>
  <c r="AC5" i="6"/>
  <c r="AF9" i="5"/>
  <c r="AF29" i="4" s="1"/>
  <c r="AH5" i="5"/>
  <c r="AG7" i="5"/>
  <c r="AG9" i="5" s="1"/>
  <c r="AG29" i="4" s="1"/>
  <c r="AG23" i="4" s="1"/>
  <c r="AA11" i="6"/>
  <c r="AE6" i="6"/>
  <c r="AE7" i="6" s="1"/>
  <c r="AE8" i="6"/>
  <c r="AG6" i="4"/>
  <c r="AF20" i="4"/>
  <c r="AF23" i="4" l="1"/>
  <c r="AE11" i="6"/>
  <c r="AD5" i="6"/>
  <c r="AC8" i="6"/>
  <c r="AC6" i="6"/>
  <c r="D5" i="6"/>
  <c r="AH7" i="5"/>
  <c r="AH9" i="5" s="1"/>
  <c r="AH29" i="4" s="1"/>
  <c r="AH23" i="4" s="1"/>
  <c r="AI5" i="5"/>
  <c r="AH6" i="4"/>
  <c r="AG20" i="4"/>
  <c r="AG5" i="6" s="1"/>
  <c r="AC7" i="6" l="1"/>
  <c r="D6" i="6"/>
  <c r="AD6" i="6"/>
  <c r="AD7" i="6" s="1"/>
  <c r="AD8" i="6"/>
  <c r="AI7" i="5"/>
  <c r="AG8" i="6"/>
  <c r="AG6" i="6"/>
  <c r="AG7" i="6" s="1"/>
  <c r="AI6" i="4"/>
  <c r="AH20" i="4"/>
  <c r="AH5" i="6" s="1"/>
  <c r="AD11" i="6" l="1"/>
  <c r="AG11" i="6"/>
  <c r="AI9" i="5"/>
  <c r="AI29" i="4" s="1"/>
  <c r="AF5" i="6"/>
  <c r="AC11" i="6"/>
  <c r="C21" i="6" s="1"/>
  <c r="E21" i="6" s="1"/>
  <c r="D7" i="6"/>
  <c r="AJ7" i="5"/>
  <c r="AJ9" i="5" s="1"/>
  <c r="AJ29" i="4" s="1"/>
  <c r="AJ23" i="4" s="1"/>
  <c r="AH8" i="6"/>
  <c r="AH6" i="6"/>
  <c r="AH7" i="6" s="1"/>
  <c r="AJ6" i="4"/>
  <c r="AI20" i="4"/>
  <c r="D11" i="6" l="1"/>
  <c r="AI23" i="4"/>
  <c r="AH11" i="6"/>
  <c r="AK7" i="5"/>
  <c r="AK9" i="5" s="1"/>
  <c r="AK29" i="4" s="1"/>
  <c r="AK23" i="4" s="1"/>
  <c r="AM5" i="5"/>
  <c r="AF6" i="6"/>
  <c r="AF7" i="6" s="1"/>
  <c r="AF8" i="6"/>
  <c r="AK6" i="4"/>
  <c r="AJ20" i="4"/>
  <c r="AJ5" i="6" s="1"/>
  <c r="AF11" i="6" l="1"/>
  <c r="AL7" i="5"/>
  <c r="AJ8" i="6"/>
  <c r="AJ6" i="6"/>
  <c r="AJ7" i="6" s="1"/>
  <c r="AL6" i="4"/>
  <c r="AK20" i="4"/>
  <c r="AK5" i="6" s="1"/>
  <c r="AN5" i="5" l="1"/>
  <c r="AM7" i="5"/>
  <c r="AM9" i="5" s="1"/>
  <c r="AM29" i="4" s="1"/>
  <c r="AM23" i="4" s="1"/>
  <c r="AI5" i="6"/>
  <c r="AL9" i="5"/>
  <c r="AL29" i="4" s="1"/>
  <c r="AJ11" i="6"/>
  <c r="AK8" i="6"/>
  <c r="AK6" i="6"/>
  <c r="AK7" i="6" s="1"/>
  <c r="AL20" i="4"/>
  <c r="AM6" i="4"/>
  <c r="AL23" i="4" l="1"/>
  <c r="AK11" i="6"/>
  <c r="AI8" i="6"/>
  <c r="AI6" i="6"/>
  <c r="AI7" i="6" s="1"/>
  <c r="AO5" i="5"/>
  <c r="AN7" i="5"/>
  <c r="AM20" i="4"/>
  <c r="AM5" i="6" s="1"/>
  <c r="AN6" i="4"/>
  <c r="AI11" i="6" l="1"/>
  <c r="AO7" i="5"/>
  <c r="AO9" i="5" s="1"/>
  <c r="AO29" i="4" s="1"/>
  <c r="AO23" i="4" s="1"/>
  <c r="E5" i="5"/>
  <c r="AN9" i="5"/>
  <c r="AN29" i="4" s="1"/>
  <c r="AM6" i="6"/>
  <c r="AM8" i="6"/>
  <c r="AN20" i="4"/>
  <c r="AO6" i="4"/>
  <c r="AO20" i="4" s="1"/>
  <c r="E7" i="5" l="1"/>
  <c r="AN23" i="4"/>
  <c r="E29" i="4"/>
  <c r="AO5" i="6"/>
  <c r="AO6" i="6" s="1"/>
  <c r="AO7" i="6" s="1"/>
  <c r="AL5" i="6"/>
  <c r="E9" i="5"/>
  <c r="E6" i="4"/>
  <c r="E20" i="4" s="1"/>
  <c r="AM7" i="6"/>
  <c r="AO8" i="6" l="1"/>
  <c r="AO11" i="6"/>
  <c r="E24" i="4"/>
  <c r="AL6" i="6"/>
  <c r="AL8" i="6"/>
  <c r="AM11" i="6"/>
  <c r="AL7" i="6" l="1"/>
  <c r="E23" i="4"/>
  <c r="AN5" i="6"/>
  <c r="AN8" i="6" l="1"/>
  <c r="AN6" i="6"/>
  <c r="E6" i="6" s="1"/>
  <c r="E5" i="6"/>
  <c r="AL11" i="6"/>
  <c r="AN7" i="6" l="1"/>
  <c r="AN11" i="6" l="1"/>
  <c r="E7" i="6"/>
  <c r="D16" i="6" l="1"/>
  <c r="D17" i="6" s="1"/>
  <c r="F17" i="6" s="1"/>
  <c r="C22" i="6"/>
  <c r="E11" i="6"/>
  <c r="E22" i="6" l="1"/>
  <c r="E23" i="6" s="1"/>
  <c r="C23" i="6"/>
</calcChain>
</file>

<file path=xl/sharedStrings.xml><?xml version="1.0" encoding="utf-8"?>
<sst xmlns="http://schemas.openxmlformats.org/spreadsheetml/2006/main" count="108" uniqueCount="91">
  <si>
    <t>Количество швей</t>
  </si>
  <si>
    <t>Средняя зарплата швеи</t>
  </si>
  <si>
    <t>Оплата труда за 3 месяца</t>
  </si>
  <si>
    <t>Оплата Закройщика</t>
  </si>
  <si>
    <t>Оплата Швей за 1 месяц</t>
  </si>
  <si>
    <t>Сырье</t>
  </si>
  <si>
    <t xml:space="preserve">Себестоимость </t>
  </si>
  <si>
    <t>Маркетинг</t>
  </si>
  <si>
    <t>Стоимость прямострочной машинки</t>
  </si>
  <si>
    <t>Стоимость оборудования</t>
  </si>
  <si>
    <t>Обметочная машинка (оверлок)</t>
  </si>
  <si>
    <t>Петельная машинка</t>
  </si>
  <si>
    <t>Раскроечный стол</t>
  </si>
  <si>
    <t>Утюжный стол</t>
  </si>
  <si>
    <t>Парогенератор</t>
  </si>
  <si>
    <t>Манекен</t>
  </si>
  <si>
    <t>Прямострочная машинка (кол-во)</t>
  </si>
  <si>
    <t>Дополнительные материалы</t>
  </si>
  <si>
    <t>Помещение</t>
  </si>
  <si>
    <t>Аренда за 3 месяца</t>
  </si>
  <si>
    <t>Цех</t>
  </si>
  <si>
    <t>Необходимые инвестиции</t>
  </si>
  <si>
    <t>Приобретение сырья</t>
  </si>
  <si>
    <t>Приобретение оборудования</t>
  </si>
  <si>
    <t>Аренда помещения</t>
  </si>
  <si>
    <t>Фотосессия</t>
  </si>
  <si>
    <t>Найм таргетолога</t>
  </si>
  <si>
    <t>Модель</t>
  </si>
  <si>
    <t>Фотограф</t>
  </si>
  <si>
    <t>Визажист</t>
  </si>
  <si>
    <t>Стилист по волосам</t>
  </si>
  <si>
    <t>Оборудование</t>
  </si>
  <si>
    <t>Видеограф</t>
  </si>
  <si>
    <t>Реклама через блогеров</t>
  </si>
  <si>
    <t>Студия</t>
  </si>
  <si>
    <t>Реклама через блогера</t>
  </si>
  <si>
    <t>Таргетированная реклама</t>
  </si>
  <si>
    <t>Коммунальные</t>
  </si>
  <si>
    <t>Директор</t>
  </si>
  <si>
    <t>Ассистент</t>
  </si>
  <si>
    <t>Оплата работы администрации за 3 месяца</t>
  </si>
  <si>
    <t>Оплата работы администрации за 1 месяц</t>
  </si>
  <si>
    <t>Руководитель</t>
  </si>
  <si>
    <t>Швеи</t>
  </si>
  <si>
    <t>Закройщик</t>
  </si>
  <si>
    <t>Таргетолог</t>
  </si>
  <si>
    <t>Доставка</t>
  </si>
  <si>
    <t>СММ</t>
  </si>
  <si>
    <t>Менеджер по продажам</t>
  </si>
  <si>
    <t>Доход</t>
  </si>
  <si>
    <t>Конверсия 2</t>
  </si>
  <si>
    <t>Заявки</t>
  </si>
  <si>
    <t>Средний чек</t>
  </si>
  <si>
    <t>Кол-во продаж</t>
  </si>
  <si>
    <t>Расход</t>
  </si>
  <si>
    <t>Налоги</t>
  </si>
  <si>
    <t>Соц.налог</t>
  </si>
  <si>
    <t>Соц.отчисления</t>
  </si>
  <si>
    <t>Дивиденды инвестора</t>
  </si>
  <si>
    <t>Выплата инвестору</t>
  </si>
  <si>
    <t>Медицинское страхование</t>
  </si>
  <si>
    <t>Чистая Прибыль</t>
  </si>
  <si>
    <t>Резервный фонд (10%)</t>
  </si>
  <si>
    <t>Чистая прибыль для распределения</t>
  </si>
  <si>
    <t>Рентабельность</t>
  </si>
  <si>
    <t>1. Расчет потребности в инвестициях</t>
  </si>
  <si>
    <t>Таргет. Бюджет в день</t>
  </si>
  <si>
    <t>Таргет. Бюджет в месяц</t>
  </si>
  <si>
    <t>Итого</t>
  </si>
  <si>
    <t>Управление</t>
  </si>
  <si>
    <t>Резервный фонд</t>
  </si>
  <si>
    <t>Месяцы</t>
  </si>
  <si>
    <t>2. План продаж помесячно</t>
  </si>
  <si>
    <t>3. План расходов помесячно</t>
  </si>
  <si>
    <t>Месяц</t>
  </si>
  <si>
    <t>Год</t>
  </si>
  <si>
    <t>1 год</t>
  </si>
  <si>
    <t>2 год</t>
  </si>
  <si>
    <t>3 год</t>
  </si>
  <si>
    <t>4. Расчет прибыли помесячно</t>
  </si>
  <si>
    <t>Нож дисковый</t>
  </si>
  <si>
    <t>Нож вертикальный сабельный</t>
  </si>
  <si>
    <t>Индивидуальный Подоходный налог ИПН</t>
  </si>
  <si>
    <t>Пенсионные отчисления ОПВ</t>
  </si>
  <si>
    <t>Налог от дохода</t>
  </si>
  <si>
    <t>МЗП</t>
  </si>
  <si>
    <t>17 мес</t>
  </si>
  <si>
    <t>сверхприбыль</t>
  </si>
  <si>
    <t>ROI</t>
  </si>
  <si>
    <t>с 18 мес по 36</t>
  </si>
  <si>
    <t>возврат тела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</si>
</sst>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₸-43F]"/>
    <numFmt numFmtId="165" formatCode="#,##0.00\ [$₸-43F]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DDD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3" fontId="0" fillId="0" borderId="0" xfId="0" applyNumberFormat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164" fontId="0" fillId="0" borderId="1" xfId="0" applyNumberFormat="1" applyBorder="1"/>
    <xf numFmtId="0" fontId="0" fillId="0" borderId="0" xfId="0" applyBorder="1" applyAlignment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/>
    <xf numFmtId="164" fontId="2" fillId="0" borderId="1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2" borderId="1" xfId="0" applyNumberFormat="1" applyFill="1" applyBorder="1"/>
    <xf numFmtId="3" fontId="0" fillId="0" borderId="1" xfId="0" applyNumberFormat="1" applyBorder="1"/>
    <xf numFmtId="3" fontId="0" fillId="0" borderId="1" xfId="1" applyNumberFormat="1" applyFon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/>
    <xf numFmtId="164" fontId="0" fillId="0" borderId="12" xfId="0" applyNumberFormat="1" applyBorder="1"/>
    <xf numFmtId="164" fontId="0" fillId="0" borderId="12" xfId="0" applyNumberFormat="1" applyFill="1" applyBorder="1"/>
    <xf numFmtId="0" fontId="0" fillId="4" borderId="13" xfId="0" applyFill="1" applyBorder="1"/>
    <xf numFmtId="164" fontId="0" fillId="4" borderId="14" xfId="0" applyNumberFormat="1" applyFill="1" applyBorder="1"/>
    <xf numFmtId="164" fontId="0" fillId="4" borderId="15" xfId="0" applyNumberFormat="1" applyFill="1" applyBorder="1"/>
    <xf numFmtId="3" fontId="0" fillId="0" borderId="16" xfId="0" applyNumberFormat="1" applyFill="1" applyBorder="1"/>
    <xf numFmtId="3" fontId="0" fillId="0" borderId="0" xfId="0" applyNumberFormat="1" applyFill="1" applyBorder="1"/>
    <xf numFmtId="164" fontId="0" fillId="0" borderId="3" xfId="0" applyNumberFormat="1" applyBorder="1"/>
    <xf numFmtId="164" fontId="0" fillId="4" borderId="17" xfId="0" applyNumberFormat="1" applyFill="1" applyBorder="1"/>
    <xf numFmtId="9" fontId="0" fillId="4" borderId="1" xfId="0" applyNumberFormat="1" applyFill="1" applyBorder="1"/>
    <xf numFmtId="0" fontId="0" fillId="0" borderId="11" xfId="0" applyBorder="1" applyAlignment="1">
      <alignment wrapText="1"/>
    </xf>
    <xf numFmtId="164" fontId="0" fillId="2" borderId="12" xfId="0" applyNumberFormat="1" applyFill="1" applyBorder="1"/>
    <xf numFmtId="0" fontId="0" fillId="0" borderId="13" xfId="0" applyBorder="1" applyAlignment="1">
      <alignment wrapText="1"/>
    </xf>
    <xf numFmtId="164" fontId="0" fillId="0" borderId="15" xfId="0" applyNumberFormat="1" applyBorder="1"/>
    <xf numFmtId="0" fontId="0" fillId="0" borderId="8" xfId="0" applyBorder="1" applyAlignment="1">
      <alignment wrapText="1"/>
    </xf>
    <xf numFmtId="164" fontId="0" fillId="2" borderId="10" xfId="0" applyNumberFormat="1" applyFill="1" applyBorder="1"/>
    <xf numFmtId="164" fontId="0" fillId="0" borderId="10" xfId="0" applyNumberFormat="1" applyBorder="1"/>
    <xf numFmtId="0" fontId="0" fillId="2" borderId="12" xfId="0" applyFill="1" applyBorder="1"/>
    <xf numFmtId="0" fontId="0" fillId="0" borderId="12" xfId="0" applyBorder="1"/>
    <xf numFmtId="0" fontId="0" fillId="0" borderId="11" xfId="0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13" xfId="0" applyBorder="1"/>
    <xf numFmtId="164" fontId="0" fillId="2" borderId="15" xfId="0" applyNumberFormat="1" applyFill="1" applyBorder="1"/>
    <xf numFmtId="0" fontId="3" fillId="3" borderId="26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0" borderId="27" xfId="0" applyBorder="1"/>
    <xf numFmtId="164" fontId="0" fillId="0" borderId="28" xfId="0" applyNumberFormat="1" applyBorder="1"/>
    <xf numFmtId="0" fontId="0" fillId="2" borderId="0" xfId="0" applyFill="1"/>
    <xf numFmtId="165" fontId="0" fillId="0" borderId="0" xfId="0" applyNumberFormat="1"/>
    <xf numFmtId="0" fontId="0" fillId="0" borderId="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99"/>
      <color rgb="FFFF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topLeftCell="A36" zoomScale="72" zoomScaleNormal="72" workbookViewId="0">
      <selection activeCell="S22" sqref="S22:T23"/>
    </sheetView>
  </sheetViews>
  <sheetFormatPr defaultRowHeight="15" x14ac:dyDescent="0.25"/>
  <cols>
    <col min="1" max="1" width="7.7109375" customWidth="1"/>
    <col min="2" max="2" width="8.85546875" customWidth="1"/>
    <col min="3" max="3" width="34.28515625" customWidth="1"/>
    <col min="4" max="4" width="17.28515625" customWidth="1"/>
    <col min="5" max="6" width="14.140625" customWidth="1"/>
    <col min="7" max="7" width="13.28515625" customWidth="1"/>
    <col min="8" max="8" width="11.7109375" customWidth="1"/>
    <col min="9" max="9" width="11.5703125" customWidth="1"/>
    <col min="10" max="10" width="12.85546875" customWidth="1"/>
    <col min="11" max="11" width="12.28515625" customWidth="1"/>
    <col min="12" max="12" width="11.5703125" customWidth="1"/>
    <col min="13" max="13" width="12.42578125" customWidth="1"/>
    <col min="14" max="14" width="14.5703125" customWidth="1"/>
    <col min="15" max="15" width="14.42578125" customWidth="1"/>
    <col min="16" max="16" width="12.7109375" customWidth="1"/>
    <col min="17" max="17" width="12.28515625" customWidth="1"/>
    <col min="18" max="18" width="13.140625" customWidth="1"/>
    <col min="19" max="19" width="13.7109375" customWidth="1"/>
    <col min="20" max="20" width="11.140625" bestFit="1" customWidth="1"/>
  </cols>
  <sheetData>
    <row r="2" spans="1:4" ht="25.9" customHeight="1" x14ac:dyDescent="0.25">
      <c r="C2" s="62" t="s">
        <v>65</v>
      </c>
      <c r="D2" s="62"/>
    </row>
    <row r="3" spans="1:4" thickBot="1" x14ac:dyDescent="0.35"/>
    <row r="4" spans="1:4" x14ac:dyDescent="0.25">
      <c r="C4" s="41" t="s">
        <v>0</v>
      </c>
      <c r="D4" s="42">
        <v>3</v>
      </c>
    </row>
    <row r="5" spans="1:4" x14ac:dyDescent="0.25">
      <c r="C5" s="37" t="s">
        <v>1</v>
      </c>
      <c r="D5" s="38">
        <v>250000</v>
      </c>
    </row>
    <row r="6" spans="1:4" x14ac:dyDescent="0.25">
      <c r="A6" s="1"/>
      <c r="B6" s="2"/>
      <c r="C6" s="37" t="s">
        <v>4</v>
      </c>
      <c r="D6" s="27">
        <f>D4*D5</f>
        <v>750000</v>
      </c>
    </row>
    <row r="7" spans="1:4" x14ac:dyDescent="0.25">
      <c r="A7" s="1"/>
      <c r="B7" s="2"/>
      <c r="C7" s="37" t="s">
        <v>3</v>
      </c>
      <c r="D7" s="27">
        <f>D6*0.4</f>
        <v>300000</v>
      </c>
    </row>
    <row r="8" spans="1:4" x14ac:dyDescent="0.25">
      <c r="C8" s="37" t="s">
        <v>2</v>
      </c>
      <c r="D8" s="27">
        <f>(D6+D7)*3</f>
        <v>3150000</v>
      </c>
    </row>
    <row r="9" spans="1:4" ht="14.45" x14ac:dyDescent="0.3">
      <c r="C9" s="58"/>
      <c r="D9" s="59"/>
    </row>
    <row r="10" spans="1:4" x14ac:dyDescent="0.25">
      <c r="C10" s="37" t="s">
        <v>5</v>
      </c>
      <c r="D10" s="27">
        <f>D8</f>
        <v>3150000</v>
      </c>
    </row>
    <row r="11" spans="1:4" ht="14.45" x14ac:dyDescent="0.3">
      <c r="C11" s="60"/>
      <c r="D11" s="61"/>
    </row>
    <row r="12" spans="1:4" ht="17.45" customHeight="1" thickBot="1" x14ac:dyDescent="0.3">
      <c r="C12" s="39" t="s">
        <v>6</v>
      </c>
      <c r="D12" s="40">
        <f>D8+D10</f>
        <v>6300000</v>
      </c>
    </row>
    <row r="13" spans="1:4" ht="14.45" x14ac:dyDescent="0.3">
      <c r="C13" s="7"/>
      <c r="D13" s="7"/>
    </row>
    <row r="15" spans="1:4" thickBot="1" x14ac:dyDescent="0.35"/>
    <row r="16" spans="1:4" x14ac:dyDescent="0.25">
      <c r="C16" s="41" t="s">
        <v>7</v>
      </c>
      <c r="D16" s="43">
        <f>D12</f>
        <v>6300000</v>
      </c>
    </row>
    <row r="17" spans="3:6" ht="14.45" customHeight="1" x14ac:dyDescent="0.3">
      <c r="C17" s="63"/>
      <c r="D17" s="64"/>
    </row>
    <row r="18" spans="3:6" x14ac:dyDescent="0.25">
      <c r="C18" s="37" t="s">
        <v>66</v>
      </c>
      <c r="D18" s="44">
        <v>4500</v>
      </c>
      <c r="F18" s="2"/>
    </row>
    <row r="19" spans="3:6" x14ac:dyDescent="0.25">
      <c r="C19" s="37" t="s">
        <v>67</v>
      </c>
      <c r="D19" s="45">
        <f>D18*30</f>
        <v>135000</v>
      </c>
    </row>
    <row r="20" spans="3:6" x14ac:dyDescent="0.25">
      <c r="C20" s="26" t="s">
        <v>26</v>
      </c>
      <c r="D20" s="38">
        <v>100000</v>
      </c>
    </row>
    <row r="21" spans="3:6" x14ac:dyDescent="0.25">
      <c r="C21" s="37" t="s">
        <v>33</v>
      </c>
      <c r="D21" s="38">
        <v>500000</v>
      </c>
    </row>
    <row r="22" spans="3:6" x14ac:dyDescent="0.25">
      <c r="C22" s="46" t="s">
        <v>68</v>
      </c>
      <c r="D22" s="27">
        <f>D25+D21+D20+D19</f>
        <v>845000</v>
      </c>
    </row>
    <row r="23" spans="3:6" x14ac:dyDescent="0.25">
      <c r="C23" s="47"/>
      <c r="D23" s="48"/>
    </row>
    <row r="24" spans="3:6" x14ac:dyDescent="0.25">
      <c r="C24" s="47"/>
      <c r="D24" s="48"/>
    </row>
    <row r="25" spans="3:6" x14ac:dyDescent="0.25">
      <c r="C25" s="26" t="s">
        <v>25</v>
      </c>
      <c r="D25" s="27">
        <f>D26+D27+D28+D29+D30+D31</f>
        <v>110000</v>
      </c>
    </row>
    <row r="26" spans="3:6" x14ac:dyDescent="0.25">
      <c r="C26" s="26" t="s">
        <v>27</v>
      </c>
      <c r="D26" s="38">
        <v>20000</v>
      </c>
    </row>
    <row r="27" spans="3:6" x14ac:dyDescent="0.25">
      <c r="C27" s="26" t="s">
        <v>32</v>
      </c>
      <c r="D27" s="38">
        <v>20000</v>
      </c>
    </row>
    <row r="28" spans="3:6" x14ac:dyDescent="0.25">
      <c r="C28" s="26" t="s">
        <v>28</v>
      </c>
      <c r="D28" s="38">
        <v>20000</v>
      </c>
    </row>
    <row r="29" spans="3:6" x14ac:dyDescent="0.25">
      <c r="C29" s="26" t="s">
        <v>29</v>
      </c>
      <c r="D29" s="38">
        <v>10000</v>
      </c>
    </row>
    <row r="30" spans="3:6" x14ac:dyDescent="0.25">
      <c r="C30" s="26" t="s">
        <v>30</v>
      </c>
      <c r="D30" s="38">
        <v>10000</v>
      </c>
    </row>
    <row r="31" spans="3:6" ht="15.75" thickBot="1" x14ac:dyDescent="0.3">
      <c r="C31" s="49" t="s">
        <v>34</v>
      </c>
      <c r="D31" s="50">
        <v>30000</v>
      </c>
    </row>
    <row r="32" spans="3:6" ht="15.75" thickBot="1" x14ac:dyDescent="0.3"/>
    <row r="33" spans="3:4" ht="25.9" customHeight="1" x14ac:dyDescent="0.25">
      <c r="C33" s="67" t="s">
        <v>69</v>
      </c>
      <c r="D33" s="68"/>
    </row>
    <row r="34" spans="3:4" x14ac:dyDescent="0.25">
      <c r="C34" s="26" t="s">
        <v>38</v>
      </c>
      <c r="D34" s="38">
        <v>500000</v>
      </c>
    </row>
    <row r="35" spans="3:4" x14ac:dyDescent="0.25">
      <c r="C35" s="26" t="s">
        <v>39</v>
      </c>
      <c r="D35" s="38">
        <v>200000</v>
      </c>
    </row>
    <row r="36" spans="3:4" ht="30" x14ac:dyDescent="0.25">
      <c r="C36" s="37" t="s">
        <v>41</v>
      </c>
      <c r="D36" s="27">
        <f>D34+D35</f>
        <v>700000</v>
      </c>
    </row>
    <row r="37" spans="3:4" ht="30.75" thickBot="1" x14ac:dyDescent="0.3">
      <c r="C37" s="39" t="s">
        <v>40</v>
      </c>
      <c r="D37" s="40">
        <f>D36*3</f>
        <v>2100000</v>
      </c>
    </row>
    <row r="38" spans="3:4" ht="15.75" thickBot="1" x14ac:dyDescent="0.3"/>
    <row r="39" spans="3:4" ht="27" customHeight="1" x14ac:dyDescent="0.25">
      <c r="C39" s="65" t="s">
        <v>31</v>
      </c>
      <c r="D39" s="66"/>
    </row>
    <row r="40" spans="3:4" x14ac:dyDescent="0.25">
      <c r="C40" s="37" t="s">
        <v>16</v>
      </c>
      <c r="D40" s="27">
        <f>D4</f>
        <v>3</v>
      </c>
    </row>
    <row r="41" spans="3:4" ht="30" x14ac:dyDescent="0.25">
      <c r="C41" s="37" t="s">
        <v>8</v>
      </c>
      <c r="D41" s="38">
        <v>135000</v>
      </c>
    </row>
    <row r="42" spans="3:4" x14ac:dyDescent="0.25">
      <c r="C42" s="37" t="s">
        <v>10</v>
      </c>
      <c r="D42" s="38">
        <v>207000</v>
      </c>
    </row>
    <row r="43" spans="3:4" x14ac:dyDescent="0.25">
      <c r="C43" s="37" t="s">
        <v>11</v>
      </c>
      <c r="D43" s="38">
        <v>720000</v>
      </c>
    </row>
    <row r="44" spans="3:4" x14ac:dyDescent="0.25">
      <c r="C44" s="37" t="s">
        <v>12</v>
      </c>
      <c r="D44" s="38">
        <v>300000</v>
      </c>
    </row>
    <row r="45" spans="3:4" x14ac:dyDescent="0.25">
      <c r="C45" s="37" t="s">
        <v>13</v>
      </c>
      <c r="D45" s="38">
        <v>135000</v>
      </c>
    </row>
    <row r="46" spans="3:4" x14ac:dyDescent="0.25">
      <c r="C46" s="37" t="s">
        <v>14</v>
      </c>
      <c r="D46" s="38">
        <v>158000</v>
      </c>
    </row>
    <row r="47" spans="3:4" x14ac:dyDescent="0.25">
      <c r="C47" s="37" t="s">
        <v>15</v>
      </c>
      <c r="D47" s="38">
        <v>0</v>
      </c>
    </row>
    <row r="48" spans="3:4" x14ac:dyDescent="0.25">
      <c r="C48" s="37" t="s">
        <v>17</v>
      </c>
      <c r="D48" s="38">
        <v>100000</v>
      </c>
    </row>
    <row r="49" spans="3:20" x14ac:dyDescent="0.25">
      <c r="C49" s="26" t="s">
        <v>80</v>
      </c>
      <c r="D49" s="27">
        <v>18900</v>
      </c>
      <c r="T49" s="2"/>
    </row>
    <row r="50" spans="3:20" x14ac:dyDescent="0.25">
      <c r="C50" s="53" t="s">
        <v>81</v>
      </c>
      <c r="D50" s="54">
        <v>171000</v>
      </c>
      <c r="T50" s="2"/>
    </row>
    <row r="51" spans="3:20" ht="15.75" thickBot="1" x14ac:dyDescent="0.3">
      <c r="C51" s="39" t="s">
        <v>9</v>
      </c>
      <c r="D51" s="40">
        <f>(D40*D41)+D42+D43+D44+D45+D46+D47+D48+D49+D50</f>
        <v>2214900</v>
      </c>
    </row>
    <row r="52" spans="3:20" ht="15.75" thickBot="1" x14ac:dyDescent="0.3">
      <c r="D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3:20" x14ac:dyDescent="0.25">
      <c r="C53" s="41" t="s">
        <v>18</v>
      </c>
      <c r="D53" s="42">
        <v>300000</v>
      </c>
    </row>
    <row r="54" spans="3:20" x14ac:dyDescent="0.25">
      <c r="C54" s="37" t="s">
        <v>37</v>
      </c>
      <c r="D54" s="27">
        <v>30000</v>
      </c>
    </row>
    <row r="55" spans="3:20" x14ac:dyDescent="0.25">
      <c r="C55" s="26"/>
      <c r="D55" s="45"/>
    </row>
    <row r="56" spans="3:20" x14ac:dyDescent="0.25">
      <c r="C56" s="26" t="s">
        <v>19</v>
      </c>
      <c r="D56" s="27">
        <f>(D53+D54)*3</f>
        <v>990000</v>
      </c>
    </row>
    <row r="57" spans="3:20" x14ac:dyDescent="0.25">
      <c r="C57" s="26"/>
      <c r="D57" s="45"/>
    </row>
    <row r="58" spans="3:20" x14ac:dyDescent="0.25">
      <c r="C58" s="26"/>
      <c r="D58" s="45"/>
    </row>
    <row r="59" spans="3:20" ht="15.75" thickBot="1" x14ac:dyDescent="0.3">
      <c r="C59" s="49" t="s">
        <v>20</v>
      </c>
      <c r="D59" s="40">
        <f>D56+D51</f>
        <v>3204900</v>
      </c>
    </row>
    <row r="61" spans="3:20" x14ac:dyDescent="0.25">
      <c r="C61" s="8" t="s">
        <v>70</v>
      </c>
      <c r="D61" s="6">
        <f>D12/3</f>
        <v>2100000</v>
      </c>
    </row>
    <row r="62" spans="3:20" ht="15.75" thickBot="1" x14ac:dyDescent="0.3"/>
    <row r="63" spans="3:20" ht="27" customHeight="1" thickBot="1" x14ac:dyDescent="0.3">
      <c r="C63" s="51" t="s">
        <v>21</v>
      </c>
      <c r="D63" s="52">
        <f>D59+D12+D16+D61+D37</f>
        <v>20004900</v>
      </c>
    </row>
  </sheetData>
  <mergeCells count="6">
    <mergeCell ref="C9:D9"/>
    <mergeCell ref="C11:D11"/>
    <mergeCell ref="C2:D2"/>
    <mergeCell ref="C17:D17"/>
    <mergeCell ref="C39:D39"/>
    <mergeCell ref="C33:D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1"/>
  <sheetViews>
    <sheetView topLeftCell="Z2" zoomScale="75" zoomScaleNormal="75" workbookViewId="0">
      <selection activeCell="A5" sqref="A5:XFD5"/>
    </sheetView>
  </sheetViews>
  <sheetFormatPr defaultRowHeight="15" x14ac:dyDescent="0.25"/>
  <cols>
    <col min="2" max="2" width="27.7109375" customWidth="1"/>
    <col min="3" max="3" width="23.7109375" customWidth="1"/>
    <col min="4" max="4" width="20.85546875" customWidth="1"/>
    <col min="5" max="5" width="19.28515625" customWidth="1"/>
    <col min="6" max="6" width="14.28515625" customWidth="1"/>
    <col min="7" max="7" width="12.42578125" customWidth="1"/>
    <col min="8" max="8" width="13" customWidth="1"/>
    <col min="9" max="9" width="12.85546875" customWidth="1"/>
    <col min="10" max="10" width="13.42578125" customWidth="1"/>
    <col min="11" max="11" width="13.5703125" customWidth="1"/>
    <col min="12" max="12" width="13.85546875" customWidth="1"/>
    <col min="13" max="13" width="14" customWidth="1"/>
    <col min="14" max="14" width="13" customWidth="1"/>
    <col min="15" max="16" width="12.7109375" customWidth="1"/>
    <col min="17" max="17" width="13.140625" customWidth="1"/>
    <col min="18" max="18" width="12.5703125" customWidth="1"/>
    <col min="19" max="20" width="13" customWidth="1"/>
    <col min="21" max="21" width="13.7109375" customWidth="1"/>
    <col min="22" max="22" width="14.7109375" customWidth="1"/>
    <col min="23" max="23" width="13.5703125" customWidth="1"/>
    <col min="24" max="24" width="14.85546875" customWidth="1"/>
    <col min="25" max="25" width="14.28515625" customWidth="1"/>
    <col min="26" max="26" width="15.5703125" customWidth="1"/>
    <col min="27" max="27" width="14.28515625" customWidth="1"/>
    <col min="28" max="28" width="15.140625" customWidth="1"/>
    <col min="29" max="29" width="15.5703125" customWidth="1"/>
    <col min="30" max="30" width="15.7109375" customWidth="1"/>
    <col min="31" max="31" width="14.5703125" customWidth="1"/>
    <col min="32" max="32" width="15.140625" customWidth="1"/>
    <col min="33" max="33" width="16.28515625" customWidth="1"/>
    <col min="34" max="34" width="15.7109375" customWidth="1"/>
    <col min="35" max="35" width="16.85546875" customWidth="1"/>
    <col min="36" max="36" width="15.42578125" customWidth="1"/>
    <col min="37" max="37" width="15.85546875" customWidth="1"/>
    <col min="38" max="38" width="15.28515625" customWidth="1"/>
    <col min="39" max="39" width="14.7109375" customWidth="1"/>
    <col min="40" max="40" width="15" customWidth="1"/>
    <col min="41" max="41" width="15.42578125" customWidth="1"/>
  </cols>
  <sheetData>
    <row r="2" spans="2:41" ht="39" customHeight="1" thickBot="1" x14ac:dyDescent="0.3">
      <c r="B2" s="69" t="s">
        <v>73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41" ht="27" customHeight="1" x14ac:dyDescent="0.25">
      <c r="B3" s="21" t="s">
        <v>75</v>
      </c>
      <c r="C3" s="70" t="s">
        <v>76</v>
      </c>
      <c r="D3" s="70" t="s">
        <v>77</v>
      </c>
      <c r="E3" s="70" t="s">
        <v>78</v>
      </c>
      <c r="F3" s="22">
        <v>1</v>
      </c>
      <c r="G3" s="22">
        <v>1</v>
      </c>
      <c r="H3" s="22">
        <v>1</v>
      </c>
      <c r="I3" s="22">
        <v>1</v>
      </c>
      <c r="J3" s="22">
        <v>1</v>
      </c>
      <c r="K3" s="22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22">
        <v>1</v>
      </c>
      <c r="R3" s="22">
        <v>2</v>
      </c>
      <c r="S3" s="22">
        <v>2</v>
      </c>
      <c r="T3" s="22">
        <v>2</v>
      </c>
      <c r="U3" s="22">
        <v>2</v>
      </c>
      <c r="V3" s="22">
        <v>2</v>
      </c>
      <c r="W3" s="22">
        <v>2</v>
      </c>
      <c r="X3" s="22">
        <v>2</v>
      </c>
      <c r="Y3" s="22">
        <v>2</v>
      </c>
      <c r="Z3" s="22">
        <v>2</v>
      </c>
      <c r="AA3" s="22">
        <v>2</v>
      </c>
      <c r="AB3" s="22">
        <v>2</v>
      </c>
      <c r="AC3" s="22">
        <v>2</v>
      </c>
      <c r="AD3" s="22">
        <v>3</v>
      </c>
      <c r="AE3" s="22">
        <v>3</v>
      </c>
      <c r="AF3" s="22">
        <v>3</v>
      </c>
      <c r="AG3" s="22">
        <v>3</v>
      </c>
      <c r="AH3" s="22">
        <v>3</v>
      </c>
      <c r="AI3" s="22">
        <v>3</v>
      </c>
      <c r="AJ3" s="22">
        <v>3</v>
      </c>
      <c r="AK3" s="22">
        <v>3</v>
      </c>
      <c r="AL3" s="22">
        <v>3</v>
      </c>
      <c r="AM3" s="22">
        <v>3</v>
      </c>
      <c r="AN3" s="22">
        <v>3</v>
      </c>
      <c r="AO3" s="23">
        <v>3</v>
      </c>
    </row>
    <row r="4" spans="2:41" ht="28.15" customHeight="1" x14ac:dyDescent="0.25">
      <c r="B4" s="24" t="s">
        <v>74</v>
      </c>
      <c r="C4" s="71"/>
      <c r="D4" s="71"/>
      <c r="E4" s="71"/>
      <c r="F4" s="10">
        <v>1</v>
      </c>
      <c r="G4" s="10">
        <f>F4+1</f>
        <v>2</v>
      </c>
      <c r="H4" s="10">
        <f t="shared" ref="H4:AO4" si="0">G4+1</f>
        <v>3</v>
      </c>
      <c r="I4" s="10">
        <f t="shared" si="0"/>
        <v>4</v>
      </c>
      <c r="J4" s="10">
        <f t="shared" si="0"/>
        <v>5</v>
      </c>
      <c r="K4" s="10">
        <f t="shared" si="0"/>
        <v>6</v>
      </c>
      <c r="L4" s="10">
        <f t="shared" si="0"/>
        <v>7</v>
      </c>
      <c r="M4" s="10">
        <f t="shared" si="0"/>
        <v>8</v>
      </c>
      <c r="N4" s="10">
        <f t="shared" si="0"/>
        <v>9</v>
      </c>
      <c r="O4" s="10">
        <f t="shared" si="0"/>
        <v>10</v>
      </c>
      <c r="P4" s="10">
        <f t="shared" si="0"/>
        <v>11</v>
      </c>
      <c r="Q4" s="10">
        <f t="shared" si="0"/>
        <v>12</v>
      </c>
      <c r="R4" s="10">
        <f t="shared" si="0"/>
        <v>13</v>
      </c>
      <c r="S4" s="10">
        <f t="shared" si="0"/>
        <v>14</v>
      </c>
      <c r="T4" s="10">
        <f t="shared" si="0"/>
        <v>15</v>
      </c>
      <c r="U4" s="10">
        <f t="shared" si="0"/>
        <v>16</v>
      </c>
      <c r="V4" s="10">
        <f t="shared" si="0"/>
        <v>17</v>
      </c>
      <c r="W4" s="10">
        <f t="shared" si="0"/>
        <v>18</v>
      </c>
      <c r="X4" s="10">
        <f t="shared" si="0"/>
        <v>19</v>
      </c>
      <c r="Y4" s="10">
        <f t="shared" si="0"/>
        <v>20</v>
      </c>
      <c r="Z4" s="10">
        <f t="shared" si="0"/>
        <v>21</v>
      </c>
      <c r="AA4" s="10">
        <f t="shared" si="0"/>
        <v>22</v>
      </c>
      <c r="AB4" s="10">
        <f t="shared" si="0"/>
        <v>23</v>
      </c>
      <c r="AC4" s="10">
        <f t="shared" si="0"/>
        <v>24</v>
      </c>
      <c r="AD4" s="10">
        <f t="shared" si="0"/>
        <v>25</v>
      </c>
      <c r="AE4" s="10">
        <f t="shared" si="0"/>
        <v>26</v>
      </c>
      <c r="AF4" s="10">
        <f t="shared" si="0"/>
        <v>27</v>
      </c>
      <c r="AG4" s="10">
        <f t="shared" si="0"/>
        <v>28</v>
      </c>
      <c r="AH4" s="10">
        <f t="shared" si="0"/>
        <v>29</v>
      </c>
      <c r="AI4" s="10">
        <f t="shared" si="0"/>
        <v>30</v>
      </c>
      <c r="AJ4" s="10">
        <f t="shared" si="0"/>
        <v>31</v>
      </c>
      <c r="AK4" s="10">
        <f t="shared" si="0"/>
        <v>32</v>
      </c>
      <c r="AL4" s="10">
        <f t="shared" si="0"/>
        <v>33</v>
      </c>
      <c r="AM4" s="10">
        <f t="shared" si="0"/>
        <v>34</v>
      </c>
      <c r="AN4" s="10">
        <f t="shared" si="0"/>
        <v>35</v>
      </c>
      <c r="AO4" s="25">
        <f t="shared" si="0"/>
        <v>36</v>
      </c>
    </row>
    <row r="5" spans="2:41" x14ac:dyDescent="0.25">
      <c r="B5" s="26" t="s">
        <v>22</v>
      </c>
      <c r="C5" s="34">
        <f>F5+G5+H5+I5+J5+K5+L5+M5+N5+O5+P5+Q5</f>
        <v>5670000</v>
      </c>
      <c r="D5" s="34">
        <f>R5+S5+T5+U5+V5+W5+X5+Y5+Z5+AA5+AB5+AC5</f>
        <v>15120000</v>
      </c>
      <c r="E5" s="34">
        <f>AD5+AE5+AF5+AG5+AH5+AI5+AJ5+AK5+AL5+AM5+AN5+AO5</f>
        <v>60480000</v>
      </c>
      <c r="F5" s="6">
        <f>Инвестиции!D10</f>
        <v>3150000</v>
      </c>
      <c r="G5" s="6"/>
      <c r="H5" s="6"/>
      <c r="I5" s="6"/>
      <c r="J5" s="6"/>
      <c r="K5" s="6"/>
      <c r="L5" s="6">
        <v>420000</v>
      </c>
      <c r="M5" s="6">
        <v>420000</v>
      </c>
      <c r="N5" s="6">
        <v>420000</v>
      </c>
      <c r="O5" s="6">
        <v>420000</v>
      </c>
      <c r="P5" s="6">
        <v>420000</v>
      </c>
      <c r="Q5" s="6">
        <v>420000</v>
      </c>
      <c r="R5" s="6">
        <f>Q5*2</f>
        <v>840000</v>
      </c>
      <c r="S5" s="6">
        <f t="shared" ref="S5:T7" si="1">R5</f>
        <v>840000</v>
      </c>
      <c r="T5" s="6">
        <f t="shared" si="1"/>
        <v>840000</v>
      </c>
      <c r="U5" s="6">
        <f t="shared" ref="U5:W5" si="2">T5</f>
        <v>840000</v>
      </c>
      <c r="V5" s="6">
        <f t="shared" si="2"/>
        <v>840000</v>
      </c>
      <c r="W5" s="6">
        <f t="shared" si="2"/>
        <v>840000</v>
      </c>
      <c r="X5" s="6">
        <f>W5*2</f>
        <v>1680000</v>
      </c>
      <c r="Y5" s="6">
        <f>X5</f>
        <v>1680000</v>
      </c>
      <c r="Z5" s="6">
        <f t="shared" ref="Z5:AC5" si="3">Y5</f>
        <v>1680000</v>
      </c>
      <c r="AA5" s="6">
        <f t="shared" si="3"/>
        <v>1680000</v>
      </c>
      <c r="AB5" s="6">
        <f t="shared" si="3"/>
        <v>1680000</v>
      </c>
      <c r="AC5" s="6">
        <f t="shared" si="3"/>
        <v>1680000</v>
      </c>
      <c r="AD5" s="6">
        <f>AC5*2</f>
        <v>3360000</v>
      </c>
      <c r="AE5" s="6">
        <f>AD5</f>
        <v>3360000</v>
      </c>
      <c r="AF5" s="6">
        <f t="shared" ref="AF5:AI5" si="4">AE5</f>
        <v>3360000</v>
      </c>
      <c r="AG5" s="6">
        <f t="shared" si="4"/>
        <v>3360000</v>
      </c>
      <c r="AH5" s="6">
        <f t="shared" si="4"/>
        <v>3360000</v>
      </c>
      <c r="AI5" s="6">
        <f t="shared" si="4"/>
        <v>3360000</v>
      </c>
      <c r="AJ5" s="6">
        <f>AI5*2</f>
        <v>6720000</v>
      </c>
      <c r="AK5" s="6">
        <f>AJ5</f>
        <v>6720000</v>
      </c>
      <c r="AL5" s="6">
        <f t="shared" ref="AL5:AO5" si="5">AK5</f>
        <v>6720000</v>
      </c>
      <c r="AM5" s="6">
        <f t="shared" si="5"/>
        <v>6720000</v>
      </c>
      <c r="AN5" s="6">
        <f t="shared" si="5"/>
        <v>6720000</v>
      </c>
      <c r="AO5" s="27">
        <f t="shared" si="5"/>
        <v>6720000</v>
      </c>
    </row>
    <row r="6" spans="2:41" x14ac:dyDescent="0.25">
      <c r="B6" s="26" t="s">
        <v>24</v>
      </c>
      <c r="C6" s="34">
        <f t="shared" ref="C6:C19" si="6">F6+G6+H6+I6+J6+K6+L6+M6+N6+O6+P6+Q6</f>
        <v>5400000</v>
      </c>
      <c r="D6" s="34">
        <f t="shared" ref="D6:D19" si="7">R6+S6+T6+U6+V6+W6+X6+Y6+Z6+AA6+AB6+AC6</f>
        <v>10800000</v>
      </c>
      <c r="E6" s="34">
        <f t="shared" ref="E6:E19" si="8">AD6+AE6+AF6+AG6+AH6+AI6+AJ6+AK6+AL6+AM6+AN6+AO6</f>
        <v>18000000</v>
      </c>
      <c r="F6" s="6">
        <f>Инвестиции!D53</f>
        <v>300000</v>
      </c>
      <c r="G6" s="6">
        <f>F6</f>
        <v>300000</v>
      </c>
      <c r="H6" s="6">
        <f>G6</f>
        <v>300000</v>
      </c>
      <c r="I6" s="6">
        <f>H6</f>
        <v>300000</v>
      </c>
      <c r="J6" s="6">
        <f>I6</f>
        <v>300000</v>
      </c>
      <c r="K6" s="6">
        <f>J6</f>
        <v>300000</v>
      </c>
      <c r="L6" s="6">
        <f>K6*2</f>
        <v>600000</v>
      </c>
      <c r="M6" s="6">
        <f t="shared" ref="M6:R6" si="9">L6</f>
        <v>600000</v>
      </c>
      <c r="N6" s="6">
        <f t="shared" si="9"/>
        <v>600000</v>
      </c>
      <c r="O6" s="6">
        <f t="shared" si="9"/>
        <v>600000</v>
      </c>
      <c r="P6" s="6">
        <f t="shared" si="9"/>
        <v>600000</v>
      </c>
      <c r="Q6" s="6">
        <f t="shared" si="9"/>
        <v>600000</v>
      </c>
      <c r="R6" s="6">
        <f t="shared" si="9"/>
        <v>600000</v>
      </c>
      <c r="S6" s="6">
        <f t="shared" si="1"/>
        <v>600000</v>
      </c>
      <c r="T6" s="6">
        <f t="shared" si="1"/>
        <v>600000</v>
      </c>
      <c r="U6" s="6">
        <f t="shared" ref="U6:W6" si="10">T6</f>
        <v>600000</v>
      </c>
      <c r="V6" s="6">
        <f t="shared" si="10"/>
        <v>600000</v>
      </c>
      <c r="W6" s="6">
        <f t="shared" si="10"/>
        <v>600000</v>
      </c>
      <c r="X6" s="6">
        <f>W6*2</f>
        <v>1200000</v>
      </c>
      <c r="Y6" s="6">
        <f>X6</f>
        <v>1200000</v>
      </c>
      <c r="Z6" s="6">
        <f t="shared" ref="Z6:AI6" si="11">Y6</f>
        <v>1200000</v>
      </c>
      <c r="AA6" s="6">
        <f t="shared" si="11"/>
        <v>1200000</v>
      </c>
      <c r="AB6" s="6">
        <f t="shared" si="11"/>
        <v>1200000</v>
      </c>
      <c r="AC6" s="6">
        <f t="shared" si="11"/>
        <v>1200000</v>
      </c>
      <c r="AD6" s="6">
        <f t="shared" si="11"/>
        <v>1200000</v>
      </c>
      <c r="AE6" s="6">
        <f t="shared" si="11"/>
        <v>1200000</v>
      </c>
      <c r="AF6" s="6">
        <f t="shared" si="11"/>
        <v>1200000</v>
      </c>
      <c r="AG6" s="6">
        <f t="shared" si="11"/>
        <v>1200000</v>
      </c>
      <c r="AH6" s="6">
        <f t="shared" si="11"/>
        <v>1200000</v>
      </c>
      <c r="AI6" s="6">
        <f t="shared" si="11"/>
        <v>1200000</v>
      </c>
      <c r="AJ6" s="6">
        <f>AI6*1.5</f>
        <v>1800000</v>
      </c>
      <c r="AK6" s="6">
        <f>AJ6</f>
        <v>1800000</v>
      </c>
      <c r="AL6" s="6">
        <f t="shared" ref="AL6:AO6" si="12">AK6</f>
        <v>1800000</v>
      </c>
      <c r="AM6" s="6">
        <f t="shared" si="12"/>
        <v>1800000</v>
      </c>
      <c r="AN6" s="6">
        <f t="shared" si="12"/>
        <v>1800000</v>
      </c>
      <c r="AO6" s="27">
        <f t="shared" si="12"/>
        <v>1800000</v>
      </c>
    </row>
    <row r="7" spans="2:41" x14ac:dyDescent="0.25">
      <c r="B7" s="26" t="s">
        <v>23</v>
      </c>
      <c r="C7" s="34">
        <f t="shared" si="6"/>
        <v>2484900</v>
      </c>
      <c r="D7" s="34">
        <f t="shared" si="7"/>
        <v>1755000</v>
      </c>
      <c r="E7" s="34">
        <f t="shared" si="8"/>
        <v>810000</v>
      </c>
      <c r="F7" s="6">
        <f>Инвестиции!D51</f>
        <v>2214900</v>
      </c>
      <c r="G7" s="6"/>
      <c r="H7" s="6"/>
      <c r="I7" s="6"/>
      <c r="J7" s="6"/>
      <c r="K7" s="6"/>
      <c r="L7" s="6">
        <f>Инвестиции!D41</f>
        <v>135000</v>
      </c>
      <c r="M7" s="6">
        <v>0</v>
      </c>
      <c r="N7" s="6"/>
      <c r="O7" s="6">
        <v>135000</v>
      </c>
      <c r="P7" s="6"/>
      <c r="Q7" s="6"/>
      <c r="R7" s="6">
        <f>Инвестиции!D41</f>
        <v>135000</v>
      </c>
      <c r="S7" s="6">
        <f t="shared" si="1"/>
        <v>135000</v>
      </c>
      <c r="T7" s="6">
        <f t="shared" si="1"/>
        <v>135000</v>
      </c>
      <c r="U7" s="6">
        <v>405000</v>
      </c>
      <c r="V7" s="6">
        <v>270000</v>
      </c>
      <c r="W7" s="6">
        <v>270000</v>
      </c>
      <c r="X7" s="8">
        <v>0</v>
      </c>
      <c r="Y7" s="8">
        <v>0</v>
      </c>
      <c r="Z7" s="6">
        <v>135000</v>
      </c>
      <c r="AA7" s="6">
        <v>135000</v>
      </c>
      <c r="AB7" s="6">
        <v>135000</v>
      </c>
      <c r="AC7" s="8">
        <v>0</v>
      </c>
      <c r="AD7" s="8">
        <v>0</v>
      </c>
      <c r="AE7" s="6">
        <f>AB7</f>
        <v>135000</v>
      </c>
      <c r="AF7" s="6">
        <f>AE7</f>
        <v>135000</v>
      </c>
      <c r="AG7" s="6">
        <f>AF7</f>
        <v>135000</v>
      </c>
      <c r="AH7" s="8">
        <v>0</v>
      </c>
      <c r="AI7" s="8">
        <v>0</v>
      </c>
      <c r="AJ7" s="6">
        <v>0</v>
      </c>
      <c r="AK7" s="6">
        <v>135000</v>
      </c>
      <c r="AL7" s="6">
        <f>AK7</f>
        <v>135000</v>
      </c>
      <c r="AM7" s="8">
        <v>0</v>
      </c>
      <c r="AN7" s="8">
        <v>0</v>
      </c>
      <c r="AO7" s="27">
        <f>AL7</f>
        <v>135000</v>
      </c>
    </row>
    <row r="8" spans="2:41" x14ac:dyDescent="0.25">
      <c r="B8" s="26" t="s">
        <v>43</v>
      </c>
      <c r="C8" s="34">
        <f t="shared" si="6"/>
        <v>11250000</v>
      </c>
      <c r="D8" s="34">
        <f t="shared" si="7"/>
        <v>39750000</v>
      </c>
      <c r="E8" s="34">
        <f t="shared" si="8"/>
        <v>64000000</v>
      </c>
      <c r="F8" s="6">
        <f>Инвестиции!D6</f>
        <v>750000</v>
      </c>
      <c r="G8" s="6">
        <f>F8</f>
        <v>750000</v>
      </c>
      <c r="H8" s="6">
        <f>G8</f>
        <v>750000</v>
      </c>
      <c r="I8" s="6">
        <f>H8</f>
        <v>750000</v>
      </c>
      <c r="J8" s="6">
        <f>I8</f>
        <v>750000</v>
      </c>
      <c r="K8" s="6">
        <f>J8</f>
        <v>750000</v>
      </c>
      <c r="L8" s="6">
        <v>1000000</v>
      </c>
      <c r="M8" s="6">
        <v>1000000</v>
      </c>
      <c r="N8" s="6">
        <f>M8</f>
        <v>1000000</v>
      </c>
      <c r="O8" s="6">
        <f>N8+Инвестиции!D5</f>
        <v>1250000</v>
      </c>
      <c r="P8" s="6">
        <f>O8</f>
        <v>1250000</v>
      </c>
      <c r="Q8" s="6">
        <f>P8</f>
        <v>1250000</v>
      </c>
      <c r="R8" s="6">
        <f>Q8+Инвестиции!D5</f>
        <v>1500000</v>
      </c>
      <c r="S8" s="6">
        <f>R8+Инвестиции!D5</f>
        <v>1750000</v>
      </c>
      <c r="T8" s="6">
        <f>S8+Инвестиции!D5</f>
        <v>2000000</v>
      </c>
      <c r="U8" s="6">
        <v>2750000</v>
      </c>
      <c r="V8" s="6">
        <v>3250000</v>
      </c>
      <c r="W8" s="6">
        <v>3750000</v>
      </c>
      <c r="X8" s="6">
        <f>W8</f>
        <v>3750000</v>
      </c>
      <c r="Y8" s="6">
        <f>X8</f>
        <v>3750000</v>
      </c>
      <c r="Z8" s="6">
        <f>W8+Инвестиции!D5</f>
        <v>4000000</v>
      </c>
      <c r="AA8" s="6">
        <f>Z8+Инвестиции!D5</f>
        <v>4250000</v>
      </c>
      <c r="AB8" s="6">
        <f>AA8+Инвестиции!D5</f>
        <v>4500000</v>
      </c>
      <c r="AC8" s="6">
        <f>AB8</f>
        <v>4500000</v>
      </c>
      <c r="AD8" s="6">
        <f>AC8</f>
        <v>4500000</v>
      </c>
      <c r="AE8" s="6">
        <f>AB8+Инвестиции!D5</f>
        <v>4750000</v>
      </c>
      <c r="AF8" s="6">
        <f>AE8+Инвестиции!D5</f>
        <v>5000000</v>
      </c>
      <c r="AG8" s="6">
        <f>AF8+Инвестиции!D5</f>
        <v>5250000</v>
      </c>
      <c r="AH8" s="6">
        <f>AG8</f>
        <v>5250000</v>
      </c>
      <c r="AI8" s="6">
        <f>AH8</f>
        <v>5250000</v>
      </c>
      <c r="AJ8" s="6">
        <f>AI8</f>
        <v>5250000</v>
      </c>
      <c r="AK8" s="6">
        <f>AJ8+Инвестиции!D5</f>
        <v>5500000</v>
      </c>
      <c r="AL8" s="6">
        <f>AK8+Инвестиции!D5</f>
        <v>5750000</v>
      </c>
      <c r="AM8" s="6">
        <f>AL8</f>
        <v>5750000</v>
      </c>
      <c r="AN8" s="6">
        <f>AM8</f>
        <v>5750000</v>
      </c>
      <c r="AO8" s="27">
        <f>AL8+Инвестиции!D5</f>
        <v>6000000</v>
      </c>
    </row>
    <row r="9" spans="2:41" x14ac:dyDescent="0.25">
      <c r="B9" s="26" t="s">
        <v>44</v>
      </c>
      <c r="C9" s="34">
        <f t="shared" si="6"/>
        <v>4500000</v>
      </c>
      <c r="D9" s="34">
        <f t="shared" si="7"/>
        <v>15900000</v>
      </c>
      <c r="E9" s="34">
        <f t="shared" si="8"/>
        <v>25600000</v>
      </c>
      <c r="F9" s="6">
        <f t="shared" ref="F9:T9" si="13">F8*0.4</f>
        <v>300000</v>
      </c>
      <c r="G9" s="6">
        <f t="shared" si="13"/>
        <v>300000</v>
      </c>
      <c r="H9" s="6">
        <f t="shared" si="13"/>
        <v>300000</v>
      </c>
      <c r="I9" s="6">
        <f t="shared" si="13"/>
        <v>300000</v>
      </c>
      <c r="J9" s="6">
        <f t="shared" si="13"/>
        <v>300000</v>
      </c>
      <c r="K9" s="6">
        <f t="shared" si="13"/>
        <v>300000</v>
      </c>
      <c r="L9" s="6">
        <f t="shared" si="13"/>
        <v>400000</v>
      </c>
      <c r="M9" s="6">
        <f t="shared" si="13"/>
        <v>400000</v>
      </c>
      <c r="N9" s="6">
        <f t="shared" si="13"/>
        <v>400000</v>
      </c>
      <c r="O9" s="6">
        <f t="shared" si="13"/>
        <v>500000</v>
      </c>
      <c r="P9" s="6">
        <f t="shared" si="13"/>
        <v>500000</v>
      </c>
      <c r="Q9" s="6">
        <f t="shared" si="13"/>
        <v>500000</v>
      </c>
      <c r="R9" s="6">
        <f t="shared" si="13"/>
        <v>600000</v>
      </c>
      <c r="S9" s="6">
        <f t="shared" si="13"/>
        <v>700000</v>
      </c>
      <c r="T9" s="6">
        <f t="shared" si="13"/>
        <v>800000</v>
      </c>
      <c r="U9" s="6">
        <f t="shared" ref="U9:AO9" si="14">U8*0.4</f>
        <v>1100000</v>
      </c>
      <c r="V9" s="6">
        <f t="shared" si="14"/>
        <v>1300000</v>
      </c>
      <c r="W9" s="6">
        <f t="shared" si="14"/>
        <v>1500000</v>
      </c>
      <c r="X9" s="6">
        <f t="shared" si="14"/>
        <v>1500000</v>
      </c>
      <c r="Y9" s="6">
        <f t="shared" si="14"/>
        <v>1500000</v>
      </c>
      <c r="Z9" s="6">
        <f t="shared" si="14"/>
        <v>1600000</v>
      </c>
      <c r="AA9" s="6">
        <f t="shared" si="14"/>
        <v>1700000</v>
      </c>
      <c r="AB9" s="6">
        <f t="shared" si="14"/>
        <v>1800000</v>
      </c>
      <c r="AC9" s="6">
        <f t="shared" si="14"/>
        <v>1800000</v>
      </c>
      <c r="AD9" s="6">
        <f t="shared" si="14"/>
        <v>1800000</v>
      </c>
      <c r="AE9" s="6">
        <f t="shared" si="14"/>
        <v>1900000</v>
      </c>
      <c r="AF9" s="6">
        <f t="shared" si="14"/>
        <v>2000000</v>
      </c>
      <c r="AG9" s="6">
        <f t="shared" si="14"/>
        <v>2100000</v>
      </c>
      <c r="AH9" s="6">
        <f t="shared" si="14"/>
        <v>2100000</v>
      </c>
      <c r="AI9" s="6">
        <f t="shared" si="14"/>
        <v>2100000</v>
      </c>
      <c r="AJ9" s="6">
        <f t="shared" si="14"/>
        <v>2100000</v>
      </c>
      <c r="AK9" s="6">
        <f t="shared" si="14"/>
        <v>2200000</v>
      </c>
      <c r="AL9" s="6">
        <f t="shared" si="14"/>
        <v>2300000</v>
      </c>
      <c r="AM9" s="6">
        <f t="shared" si="14"/>
        <v>2300000</v>
      </c>
      <c r="AN9" s="6">
        <f t="shared" si="14"/>
        <v>2300000</v>
      </c>
      <c r="AO9" s="27">
        <f t="shared" si="14"/>
        <v>2400000</v>
      </c>
    </row>
    <row r="10" spans="2:41" x14ac:dyDescent="0.25">
      <c r="B10" s="26" t="s">
        <v>25</v>
      </c>
      <c r="C10" s="34">
        <f t="shared" si="6"/>
        <v>2640000</v>
      </c>
      <c r="D10" s="34">
        <f t="shared" si="7"/>
        <v>15840000</v>
      </c>
      <c r="E10" s="34">
        <f t="shared" si="8"/>
        <v>63360000</v>
      </c>
      <c r="F10" s="6">
        <f>Инвестиции!D25</f>
        <v>110000</v>
      </c>
      <c r="G10" s="6">
        <f t="shared" ref="G10:K16" si="15">F10</f>
        <v>110000</v>
      </c>
      <c r="H10" s="6">
        <f t="shared" si="15"/>
        <v>110000</v>
      </c>
      <c r="I10" s="6">
        <f t="shared" si="15"/>
        <v>110000</v>
      </c>
      <c r="J10" s="6">
        <f t="shared" si="15"/>
        <v>110000</v>
      </c>
      <c r="K10" s="6">
        <f t="shared" si="15"/>
        <v>110000</v>
      </c>
      <c r="L10" s="6">
        <f>K10*2</f>
        <v>220000</v>
      </c>
      <c r="M10" s="6">
        <f t="shared" ref="M10:N18" si="16">L10</f>
        <v>220000</v>
      </c>
      <c r="N10" s="6">
        <f t="shared" si="16"/>
        <v>220000</v>
      </c>
      <c r="O10" s="6">
        <f>N10*2</f>
        <v>440000</v>
      </c>
      <c r="P10" s="6">
        <f t="shared" ref="P10:Q19" si="17">O10</f>
        <v>440000</v>
      </c>
      <c r="Q10" s="6">
        <f t="shared" si="17"/>
        <v>440000</v>
      </c>
      <c r="R10" s="6">
        <f>Q10*2</f>
        <v>880000</v>
      </c>
      <c r="S10" s="6">
        <f>R10</f>
        <v>880000</v>
      </c>
      <c r="T10" s="6">
        <f>S10</f>
        <v>880000</v>
      </c>
      <c r="U10" s="6">
        <f>T10</f>
        <v>880000</v>
      </c>
      <c r="V10" s="6">
        <f>U10</f>
        <v>880000</v>
      </c>
      <c r="W10" s="6">
        <f>V10</f>
        <v>880000</v>
      </c>
      <c r="X10" s="6">
        <f>W10*2</f>
        <v>1760000</v>
      </c>
      <c r="Y10" s="6">
        <f>X10</f>
        <v>1760000</v>
      </c>
      <c r="Z10" s="6">
        <f t="shared" ref="Z10:AC10" si="18">Y10</f>
        <v>1760000</v>
      </c>
      <c r="AA10" s="6">
        <f t="shared" si="18"/>
        <v>1760000</v>
      </c>
      <c r="AB10" s="6">
        <f t="shared" si="18"/>
        <v>1760000</v>
      </c>
      <c r="AC10" s="6">
        <f t="shared" si="18"/>
        <v>1760000</v>
      </c>
      <c r="AD10" s="6">
        <f>AC10*2</f>
        <v>3520000</v>
      </c>
      <c r="AE10" s="6">
        <f>AD10</f>
        <v>3520000</v>
      </c>
      <c r="AF10" s="6">
        <f t="shared" ref="AF10:AI10" si="19">AE10</f>
        <v>3520000</v>
      </c>
      <c r="AG10" s="6">
        <f t="shared" si="19"/>
        <v>3520000</v>
      </c>
      <c r="AH10" s="6">
        <f t="shared" si="19"/>
        <v>3520000</v>
      </c>
      <c r="AI10" s="6">
        <f t="shared" si="19"/>
        <v>3520000</v>
      </c>
      <c r="AJ10" s="6">
        <f>AI10*2</f>
        <v>7040000</v>
      </c>
      <c r="AK10" s="6">
        <f>AJ10</f>
        <v>7040000</v>
      </c>
      <c r="AL10" s="6">
        <f t="shared" ref="AL10:AO10" si="20">AK10</f>
        <v>7040000</v>
      </c>
      <c r="AM10" s="6">
        <f t="shared" si="20"/>
        <v>7040000</v>
      </c>
      <c r="AN10" s="6">
        <f t="shared" si="20"/>
        <v>7040000</v>
      </c>
      <c r="AO10" s="27">
        <f t="shared" si="20"/>
        <v>7040000</v>
      </c>
    </row>
    <row r="11" spans="2:41" x14ac:dyDescent="0.25">
      <c r="B11" s="26" t="s">
        <v>35</v>
      </c>
      <c r="C11" s="34">
        <f t="shared" si="6"/>
        <v>7500000</v>
      </c>
      <c r="D11" s="34">
        <f t="shared" si="7"/>
        <v>36000000</v>
      </c>
      <c r="E11" s="34">
        <f t="shared" si="8"/>
        <v>96000000</v>
      </c>
      <c r="F11" s="6">
        <f>Инвестиции!D21</f>
        <v>500000</v>
      </c>
      <c r="G11" s="6">
        <f t="shared" si="15"/>
        <v>500000</v>
      </c>
      <c r="H11" s="6">
        <f t="shared" si="15"/>
        <v>500000</v>
      </c>
      <c r="I11" s="6">
        <f t="shared" si="15"/>
        <v>500000</v>
      </c>
      <c r="J11" s="6">
        <f t="shared" si="15"/>
        <v>500000</v>
      </c>
      <c r="K11" s="6">
        <f t="shared" si="15"/>
        <v>500000</v>
      </c>
      <c r="L11" s="6">
        <f>K11</f>
        <v>500000</v>
      </c>
      <c r="M11" s="6">
        <f t="shared" si="16"/>
        <v>500000</v>
      </c>
      <c r="N11" s="6">
        <f t="shared" si="16"/>
        <v>500000</v>
      </c>
      <c r="O11" s="6">
        <f>N11*2</f>
        <v>1000000</v>
      </c>
      <c r="P11" s="6">
        <f t="shared" si="17"/>
        <v>1000000</v>
      </c>
      <c r="Q11" s="6">
        <f t="shared" si="17"/>
        <v>1000000</v>
      </c>
      <c r="R11" s="6">
        <f>Q11*2</f>
        <v>2000000</v>
      </c>
      <c r="S11" s="6">
        <f t="shared" ref="S11:U13" si="21">R11</f>
        <v>2000000</v>
      </c>
      <c r="T11" s="6">
        <f t="shared" si="21"/>
        <v>2000000</v>
      </c>
      <c r="U11" s="6">
        <f t="shared" si="21"/>
        <v>2000000</v>
      </c>
      <c r="V11" s="6">
        <f t="shared" ref="V11:W11" si="22">U11</f>
        <v>2000000</v>
      </c>
      <c r="W11" s="6">
        <f t="shared" si="22"/>
        <v>2000000</v>
      </c>
      <c r="X11" s="6">
        <f>W11*2</f>
        <v>4000000</v>
      </c>
      <c r="Y11" s="6">
        <f>X11</f>
        <v>4000000</v>
      </c>
      <c r="Z11" s="6">
        <f t="shared" ref="Z11:AC11" si="23">Y11</f>
        <v>4000000</v>
      </c>
      <c r="AA11" s="6">
        <f t="shared" si="23"/>
        <v>4000000</v>
      </c>
      <c r="AB11" s="6">
        <f t="shared" si="23"/>
        <v>4000000</v>
      </c>
      <c r="AC11" s="6">
        <f t="shared" si="23"/>
        <v>4000000</v>
      </c>
      <c r="AD11" s="6">
        <f>AC11*2</f>
        <v>8000000</v>
      </c>
      <c r="AE11" s="6">
        <f>AD11</f>
        <v>8000000</v>
      </c>
      <c r="AF11" s="6">
        <f t="shared" ref="AF11:AI11" si="24">AE11</f>
        <v>8000000</v>
      </c>
      <c r="AG11" s="6">
        <f t="shared" si="24"/>
        <v>8000000</v>
      </c>
      <c r="AH11" s="6">
        <f t="shared" si="24"/>
        <v>8000000</v>
      </c>
      <c r="AI11" s="6">
        <f t="shared" si="24"/>
        <v>8000000</v>
      </c>
      <c r="AJ11" s="6">
        <f>AI11</f>
        <v>8000000</v>
      </c>
      <c r="AK11" s="6">
        <f>AJ11</f>
        <v>8000000</v>
      </c>
      <c r="AL11" s="6">
        <f t="shared" ref="AL11:AO11" si="25">AK11</f>
        <v>8000000</v>
      </c>
      <c r="AM11" s="6">
        <f t="shared" si="25"/>
        <v>8000000</v>
      </c>
      <c r="AN11" s="6">
        <f t="shared" si="25"/>
        <v>8000000</v>
      </c>
      <c r="AO11" s="27">
        <f t="shared" si="25"/>
        <v>8000000</v>
      </c>
    </row>
    <row r="12" spans="2:41" x14ac:dyDescent="0.25">
      <c r="B12" s="26" t="s">
        <v>45</v>
      </c>
      <c r="C12" s="34">
        <f t="shared" si="6"/>
        <v>1200000</v>
      </c>
      <c r="D12" s="34">
        <f t="shared" si="7"/>
        <v>2400000</v>
      </c>
      <c r="E12" s="34">
        <f t="shared" si="8"/>
        <v>3600000</v>
      </c>
      <c r="F12" s="6">
        <f>Инвестиции!D20</f>
        <v>100000</v>
      </c>
      <c r="G12" s="6">
        <f t="shared" si="15"/>
        <v>100000</v>
      </c>
      <c r="H12" s="6">
        <f t="shared" si="15"/>
        <v>100000</v>
      </c>
      <c r="I12" s="6">
        <f t="shared" si="15"/>
        <v>100000</v>
      </c>
      <c r="J12" s="6">
        <f t="shared" si="15"/>
        <v>100000</v>
      </c>
      <c r="K12" s="6">
        <f t="shared" si="15"/>
        <v>100000</v>
      </c>
      <c r="L12" s="6">
        <f>K12</f>
        <v>100000</v>
      </c>
      <c r="M12" s="6">
        <f t="shared" si="16"/>
        <v>100000</v>
      </c>
      <c r="N12" s="6">
        <f t="shared" si="16"/>
        <v>100000</v>
      </c>
      <c r="O12" s="6">
        <f>N12</f>
        <v>100000</v>
      </c>
      <c r="P12" s="6">
        <f t="shared" si="17"/>
        <v>100000</v>
      </c>
      <c r="Q12" s="6">
        <f t="shared" si="17"/>
        <v>100000</v>
      </c>
      <c r="R12" s="6">
        <f>Q12*2</f>
        <v>200000</v>
      </c>
      <c r="S12" s="6">
        <f t="shared" si="21"/>
        <v>200000</v>
      </c>
      <c r="T12" s="6">
        <f t="shared" si="21"/>
        <v>200000</v>
      </c>
      <c r="U12" s="6">
        <f t="shared" si="21"/>
        <v>200000</v>
      </c>
      <c r="V12" s="6">
        <f t="shared" ref="V12:AC12" si="26">U12</f>
        <v>200000</v>
      </c>
      <c r="W12" s="6">
        <f t="shared" si="26"/>
        <v>200000</v>
      </c>
      <c r="X12" s="6">
        <f t="shared" si="26"/>
        <v>200000</v>
      </c>
      <c r="Y12" s="6">
        <f t="shared" si="26"/>
        <v>200000</v>
      </c>
      <c r="Z12" s="6">
        <f t="shared" si="26"/>
        <v>200000</v>
      </c>
      <c r="AA12" s="6">
        <f t="shared" si="26"/>
        <v>200000</v>
      </c>
      <c r="AB12" s="6">
        <f t="shared" si="26"/>
        <v>200000</v>
      </c>
      <c r="AC12" s="6">
        <f t="shared" si="26"/>
        <v>200000</v>
      </c>
      <c r="AD12" s="6">
        <f>AC12*1.5</f>
        <v>300000</v>
      </c>
      <c r="AE12" s="6">
        <f>AD12</f>
        <v>300000</v>
      </c>
      <c r="AF12" s="6">
        <f t="shared" ref="AF12:AO12" si="27">AE12</f>
        <v>300000</v>
      </c>
      <c r="AG12" s="6">
        <f t="shared" si="27"/>
        <v>300000</v>
      </c>
      <c r="AH12" s="6">
        <f t="shared" si="27"/>
        <v>300000</v>
      </c>
      <c r="AI12" s="6">
        <f t="shared" si="27"/>
        <v>300000</v>
      </c>
      <c r="AJ12" s="6">
        <f t="shared" si="27"/>
        <v>300000</v>
      </c>
      <c r="AK12" s="6">
        <f t="shared" si="27"/>
        <v>300000</v>
      </c>
      <c r="AL12" s="6">
        <f t="shared" si="27"/>
        <v>300000</v>
      </c>
      <c r="AM12" s="6">
        <f t="shared" si="27"/>
        <v>300000</v>
      </c>
      <c r="AN12" s="6">
        <f t="shared" si="27"/>
        <v>300000</v>
      </c>
      <c r="AO12" s="27">
        <f t="shared" si="27"/>
        <v>300000</v>
      </c>
    </row>
    <row r="13" spans="2:41" x14ac:dyDescent="0.25">
      <c r="B13" s="26" t="s">
        <v>36</v>
      </c>
      <c r="C13" s="34">
        <f t="shared" si="6"/>
        <v>2328750</v>
      </c>
      <c r="D13" s="34">
        <f t="shared" si="7"/>
        <v>8201250</v>
      </c>
      <c r="E13" s="34">
        <f t="shared" si="8"/>
        <v>16402500</v>
      </c>
      <c r="F13" s="6">
        <f>Инвестиции!D19</f>
        <v>135000</v>
      </c>
      <c r="G13" s="6">
        <f t="shared" si="15"/>
        <v>135000</v>
      </c>
      <c r="H13" s="6">
        <f t="shared" si="15"/>
        <v>135000</v>
      </c>
      <c r="I13" s="6">
        <f t="shared" si="15"/>
        <v>135000</v>
      </c>
      <c r="J13" s="6">
        <f t="shared" si="15"/>
        <v>135000</v>
      </c>
      <c r="K13" s="6">
        <f t="shared" si="15"/>
        <v>135000</v>
      </c>
      <c r="L13" s="6">
        <f>K13*1.5</f>
        <v>202500</v>
      </c>
      <c r="M13" s="6">
        <f t="shared" si="16"/>
        <v>202500</v>
      </c>
      <c r="N13" s="6">
        <f t="shared" si="16"/>
        <v>202500</v>
      </c>
      <c r="O13" s="6">
        <f>N13*1.5</f>
        <v>303750</v>
      </c>
      <c r="P13" s="6">
        <f t="shared" si="17"/>
        <v>303750</v>
      </c>
      <c r="Q13" s="6">
        <f t="shared" si="17"/>
        <v>303750</v>
      </c>
      <c r="R13" s="6">
        <f>Q13*1.5</f>
        <v>455625</v>
      </c>
      <c r="S13" s="6">
        <f t="shared" si="21"/>
        <v>455625</v>
      </c>
      <c r="T13" s="6">
        <f t="shared" si="21"/>
        <v>455625</v>
      </c>
      <c r="U13" s="6">
        <f t="shared" si="21"/>
        <v>455625</v>
      </c>
      <c r="V13" s="6">
        <f t="shared" ref="V13:AI15" si="28">U13</f>
        <v>455625</v>
      </c>
      <c r="W13" s="6">
        <f t="shared" si="28"/>
        <v>455625</v>
      </c>
      <c r="X13" s="6">
        <f>W13*2</f>
        <v>911250</v>
      </c>
      <c r="Y13" s="6">
        <f>X13</f>
        <v>911250</v>
      </c>
      <c r="Z13" s="6">
        <f t="shared" ref="Z13:AH14" si="29">Y13</f>
        <v>911250</v>
      </c>
      <c r="AA13" s="6">
        <f t="shared" si="29"/>
        <v>911250</v>
      </c>
      <c r="AB13" s="6">
        <f t="shared" si="29"/>
        <v>911250</v>
      </c>
      <c r="AC13" s="6">
        <f t="shared" si="29"/>
        <v>911250</v>
      </c>
      <c r="AD13" s="6">
        <f t="shared" si="29"/>
        <v>911250</v>
      </c>
      <c r="AE13" s="6">
        <f t="shared" si="29"/>
        <v>911250</v>
      </c>
      <c r="AF13" s="6">
        <f t="shared" si="29"/>
        <v>911250</v>
      </c>
      <c r="AG13" s="6">
        <f t="shared" si="29"/>
        <v>911250</v>
      </c>
      <c r="AH13" s="6">
        <f t="shared" si="29"/>
        <v>911250</v>
      </c>
      <c r="AI13" s="6">
        <f>AH13</f>
        <v>911250</v>
      </c>
      <c r="AJ13" s="6">
        <f>AI13*2</f>
        <v>1822500</v>
      </c>
      <c r="AK13" s="6">
        <f>AJ13</f>
        <v>1822500</v>
      </c>
      <c r="AL13" s="6">
        <f t="shared" ref="AL13:AO13" si="30">AK13</f>
        <v>1822500</v>
      </c>
      <c r="AM13" s="6">
        <f t="shared" si="30"/>
        <v>1822500</v>
      </c>
      <c r="AN13" s="6">
        <f t="shared" si="30"/>
        <v>1822500</v>
      </c>
      <c r="AO13" s="27">
        <f t="shared" si="30"/>
        <v>1822500</v>
      </c>
    </row>
    <row r="14" spans="2:41" x14ac:dyDescent="0.25">
      <c r="B14" s="26" t="s">
        <v>39</v>
      </c>
      <c r="C14" s="34">
        <f t="shared" si="6"/>
        <v>2400000</v>
      </c>
      <c r="D14" s="34">
        <f t="shared" si="7"/>
        <v>4200000</v>
      </c>
      <c r="E14" s="34">
        <f t="shared" si="8"/>
        <v>6600000</v>
      </c>
      <c r="F14" s="6">
        <f>Инвестиции!D35</f>
        <v>200000</v>
      </c>
      <c r="G14" s="6">
        <f t="shared" si="15"/>
        <v>200000</v>
      </c>
      <c r="H14" s="6">
        <f t="shared" si="15"/>
        <v>200000</v>
      </c>
      <c r="I14" s="6">
        <f t="shared" si="15"/>
        <v>200000</v>
      </c>
      <c r="J14" s="6">
        <f t="shared" si="15"/>
        <v>200000</v>
      </c>
      <c r="K14" s="6">
        <f t="shared" si="15"/>
        <v>200000</v>
      </c>
      <c r="L14" s="6">
        <f>K14</f>
        <v>200000</v>
      </c>
      <c r="M14" s="6">
        <f t="shared" si="16"/>
        <v>200000</v>
      </c>
      <c r="N14" s="6">
        <f t="shared" si="16"/>
        <v>200000</v>
      </c>
      <c r="O14" s="6">
        <f>N14</f>
        <v>200000</v>
      </c>
      <c r="P14" s="6">
        <f t="shared" si="17"/>
        <v>200000</v>
      </c>
      <c r="Q14" s="6">
        <f t="shared" si="17"/>
        <v>200000</v>
      </c>
      <c r="R14" s="6">
        <f>Q14</f>
        <v>200000</v>
      </c>
      <c r="S14" s="6">
        <f>R14</f>
        <v>200000</v>
      </c>
      <c r="T14" s="6">
        <f>S14</f>
        <v>200000</v>
      </c>
      <c r="U14" s="6">
        <f>T14*2</f>
        <v>400000</v>
      </c>
      <c r="V14" s="11">
        <f>U14</f>
        <v>400000</v>
      </c>
      <c r="W14" s="11">
        <f t="shared" si="28"/>
        <v>400000</v>
      </c>
      <c r="X14" s="11">
        <f t="shared" si="28"/>
        <v>400000</v>
      </c>
      <c r="Y14" s="11">
        <f t="shared" si="28"/>
        <v>400000</v>
      </c>
      <c r="Z14" s="11">
        <f t="shared" si="28"/>
        <v>400000</v>
      </c>
      <c r="AA14" s="11">
        <f t="shared" si="28"/>
        <v>400000</v>
      </c>
      <c r="AB14" s="11">
        <f t="shared" si="28"/>
        <v>400000</v>
      </c>
      <c r="AC14" s="11">
        <f t="shared" si="28"/>
        <v>400000</v>
      </c>
      <c r="AD14" s="11">
        <f t="shared" si="28"/>
        <v>400000</v>
      </c>
      <c r="AE14" s="11">
        <f t="shared" si="28"/>
        <v>400000</v>
      </c>
      <c r="AF14" s="11">
        <f t="shared" si="28"/>
        <v>400000</v>
      </c>
      <c r="AG14" s="6">
        <f>AF14*1.5</f>
        <v>600000</v>
      </c>
      <c r="AH14" s="11">
        <f t="shared" si="29"/>
        <v>600000</v>
      </c>
      <c r="AI14" s="11">
        <f>AH14</f>
        <v>600000</v>
      </c>
      <c r="AJ14" s="11">
        <f t="shared" ref="AJ14:AO17" si="31">AI14</f>
        <v>600000</v>
      </c>
      <c r="AK14" s="11">
        <f t="shared" si="31"/>
        <v>600000</v>
      </c>
      <c r="AL14" s="11">
        <f t="shared" si="31"/>
        <v>600000</v>
      </c>
      <c r="AM14" s="11">
        <f t="shared" si="31"/>
        <v>600000</v>
      </c>
      <c r="AN14" s="11">
        <f t="shared" si="31"/>
        <v>600000</v>
      </c>
      <c r="AO14" s="28">
        <f t="shared" si="31"/>
        <v>600000</v>
      </c>
    </row>
    <row r="15" spans="2:41" x14ac:dyDescent="0.25">
      <c r="B15" s="26" t="s">
        <v>42</v>
      </c>
      <c r="C15" s="34">
        <f t="shared" si="6"/>
        <v>6000000</v>
      </c>
      <c r="D15" s="34">
        <f t="shared" si="7"/>
        <v>18000000</v>
      </c>
      <c r="E15" s="34">
        <f t="shared" si="8"/>
        <v>30000000</v>
      </c>
      <c r="F15" s="6">
        <f>Инвестиции!D34</f>
        <v>500000</v>
      </c>
      <c r="G15" s="6">
        <f t="shared" si="15"/>
        <v>500000</v>
      </c>
      <c r="H15" s="6">
        <f t="shared" si="15"/>
        <v>500000</v>
      </c>
      <c r="I15" s="6">
        <f t="shared" si="15"/>
        <v>500000</v>
      </c>
      <c r="J15" s="6">
        <f t="shared" si="15"/>
        <v>500000</v>
      </c>
      <c r="K15" s="6">
        <f t="shared" si="15"/>
        <v>500000</v>
      </c>
      <c r="L15" s="6">
        <f>K15</f>
        <v>500000</v>
      </c>
      <c r="M15" s="6">
        <f t="shared" si="16"/>
        <v>500000</v>
      </c>
      <c r="N15" s="6">
        <f t="shared" si="16"/>
        <v>500000</v>
      </c>
      <c r="O15" s="6">
        <f>N15</f>
        <v>500000</v>
      </c>
      <c r="P15" s="6">
        <f t="shared" si="17"/>
        <v>500000</v>
      </c>
      <c r="Q15" s="6">
        <f t="shared" si="17"/>
        <v>500000</v>
      </c>
      <c r="R15" s="6">
        <f>Q15*2</f>
        <v>1000000</v>
      </c>
      <c r="S15" s="6">
        <f>R15</f>
        <v>1000000</v>
      </c>
      <c r="T15" s="6">
        <f>S15</f>
        <v>1000000</v>
      </c>
      <c r="U15" s="6">
        <f>T15</f>
        <v>1000000</v>
      </c>
      <c r="V15" s="11">
        <f>U15</f>
        <v>1000000</v>
      </c>
      <c r="W15" s="11">
        <f t="shared" si="28"/>
        <v>1000000</v>
      </c>
      <c r="X15" s="6">
        <f>W15*2</f>
        <v>2000000</v>
      </c>
      <c r="Y15" s="6">
        <f>X15</f>
        <v>2000000</v>
      </c>
      <c r="Z15" s="11">
        <f t="shared" si="28"/>
        <v>2000000</v>
      </c>
      <c r="AA15" s="11">
        <f t="shared" si="28"/>
        <v>2000000</v>
      </c>
      <c r="AB15" s="11">
        <f t="shared" si="28"/>
        <v>2000000</v>
      </c>
      <c r="AC15" s="11">
        <f t="shared" si="28"/>
        <v>2000000</v>
      </c>
      <c r="AD15" s="11">
        <f t="shared" si="28"/>
        <v>2000000</v>
      </c>
      <c r="AE15" s="11">
        <f t="shared" si="28"/>
        <v>2000000</v>
      </c>
      <c r="AF15" s="11">
        <f t="shared" si="28"/>
        <v>2000000</v>
      </c>
      <c r="AG15" s="11">
        <f t="shared" si="28"/>
        <v>2000000</v>
      </c>
      <c r="AH15" s="11">
        <f t="shared" si="28"/>
        <v>2000000</v>
      </c>
      <c r="AI15" s="11">
        <f t="shared" si="28"/>
        <v>2000000</v>
      </c>
      <c r="AJ15" s="6">
        <f>AI15*1.5</f>
        <v>3000000</v>
      </c>
      <c r="AK15" s="6">
        <f>AJ15</f>
        <v>3000000</v>
      </c>
      <c r="AL15" s="11">
        <f t="shared" si="31"/>
        <v>3000000</v>
      </c>
      <c r="AM15" s="11">
        <f t="shared" si="31"/>
        <v>3000000</v>
      </c>
      <c r="AN15" s="11">
        <f t="shared" si="31"/>
        <v>3000000</v>
      </c>
      <c r="AO15" s="28">
        <f t="shared" si="31"/>
        <v>3000000</v>
      </c>
    </row>
    <row r="16" spans="2:41" x14ac:dyDescent="0.25">
      <c r="B16" s="26" t="s">
        <v>37</v>
      </c>
      <c r="C16" s="34">
        <f t="shared" si="6"/>
        <v>540000</v>
      </c>
      <c r="D16" s="34">
        <f t="shared" si="7"/>
        <v>1080000</v>
      </c>
      <c r="E16" s="34">
        <f t="shared" si="8"/>
        <v>1800000</v>
      </c>
      <c r="F16" s="6">
        <f>Инвестиции!D54</f>
        <v>30000</v>
      </c>
      <c r="G16" s="6">
        <f t="shared" si="15"/>
        <v>30000</v>
      </c>
      <c r="H16" s="6">
        <f t="shared" si="15"/>
        <v>30000</v>
      </c>
      <c r="I16" s="6">
        <f t="shared" si="15"/>
        <v>30000</v>
      </c>
      <c r="J16" s="6">
        <f t="shared" si="15"/>
        <v>30000</v>
      </c>
      <c r="K16" s="6">
        <f t="shared" si="15"/>
        <v>30000</v>
      </c>
      <c r="L16" s="6">
        <f>K16*2</f>
        <v>60000</v>
      </c>
      <c r="M16" s="6">
        <f t="shared" si="16"/>
        <v>60000</v>
      </c>
      <c r="N16" s="6">
        <f t="shared" si="16"/>
        <v>60000</v>
      </c>
      <c r="O16" s="6">
        <f>N16</f>
        <v>60000</v>
      </c>
      <c r="P16" s="6">
        <f t="shared" si="17"/>
        <v>60000</v>
      </c>
      <c r="Q16" s="6">
        <f t="shared" si="17"/>
        <v>60000</v>
      </c>
      <c r="R16" s="6">
        <f>Q16</f>
        <v>60000</v>
      </c>
      <c r="S16" s="6">
        <f>R16</f>
        <v>60000</v>
      </c>
      <c r="T16" s="6">
        <f>S16</f>
        <v>60000</v>
      </c>
      <c r="U16" s="6">
        <f t="shared" ref="U16:Z19" si="32">T16</f>
        <v>60000</v>
      </c>
      <c r="V16" s="6">
        <f t="shared" si="32"/>
        <v>60000</v>
      </c>
      <c r="W16" s="6">
        <f t="shared" si="32"/>
        <v>60000</v>
      </c>
      <c r="X16" s="6">
        <f>W16*2</f>
        <v>120000</v>
      </c>
      <c r="Y16" s="6">
        <f>X16</f>
        <v>120000</v>
      </c>
      <c r="Z16" s="6">
        <f t="shared" ref="Z16:AI19" si="33">Y16</f>
        <v>120000</v>
      </c>
      <c r="AA16" s="6">
        <f t="shared" si="33"/>
        <v>120000</v>
      </c>
      <c r="AB16" s="6">
        <f t="shared" si="33"/>
        <v>120000</v>
      </c>
      <c r="AC16" s="6">
        <f t="shared" si="33"/>
        <v>120000</v>
      </c>
      <c r="AD16" s="6">
        <f t="shared" si="33"/>
        <v>120000</v>
      </c>
      <c r="AE16" s="6">
        <f t="shared" si="33"/>
        <v>120000</v>
      </c>
      <c r="AF16" s="6">
        <f t="shared" si="33"/>
        <v>120000</v>
      </c>
      <c r="AG16" s="6">
        <f t="shared" si="33"/>
        <v>120000</v>
      </c>
      <c r="AH16" s="6">
        <f t="shared" si="33"/>
        <v>120000</v>
      </c>
      <c r="AI16" s="6">
        <f t="shared" si="33"/>
        <v>120000</v>
      </c>
      <c r="AJ16" s="6">
        <f>AI16*1.5</f>
        <v>180000</v>
      </c>
      <c r="AK16" s="6">
        <f>AJ16</f>
        <v>180000</v>
      </c>
      <c r="AL16" s="11">
        <f t="shared" si="31"/>
        <v>180000</v>
      </c>
      <c r="AM16" s="11">
        <f t="shared" si="31"/>
        <v>180000</v>
      </c>
      <c r="AN16" s="11">
        <f t="shared" si="31"/>
        <v>180000</v>
      </c>
      <c r="AO16" s="28">
        <f t="shared" si="31"/>
        <v>180000</v>
      </c>
    </row>
    <row r="17" spans="2:41" x14ac:dyDescent="0.25">
      <c r="B17" s="26" t="s">
        <v>46</v>
      </c>
      <c r="C17" s="34">
        <f t="shared" si="6"/>
        <v>3129300.0000000005</v>
      </c>
      <c r="D17" s="34">
        <f t="shared" si="7"/>
        <v>18065531.250000004</v>
      </c>
      <c r="E17" s="34">
        <f t="shared" si="8"/>
        <v>78793509.375000015</v>
      </c>
      <c r="F17" s="6"/>
      <c r="G17" s="6"/>
      <c r="H17" s="11"/>
      <c r="I17" s="11">
        <f>Доход!I7*2000</f>
        <v>219600.00000000003</v>
      </c>
      <c r="J17" s="6">
        <f>I17</f>
        <v>219600.00000000003</v>
      </c>
      <c r="K17" s="6">
        <f>J17</f>
        <v>219600.00000000003</v>
      </c>
      <c r="L17" s="6">
        <f>K17*1.5</f>
        <v>329400.00000000006</v>
      </c>
      <c r="M17" s="6">
        <f t="shared" si="16"/>
        <v>329400.00000000006</v>
      </c>
      <c r="N17" s="6">
        <f t="shared" si="16"/>
        <v>329400.00000000006</v>
      </c>
      <c r="O17" s="6">
        <f>N17*1.5</f>
        <v>494100.00000000012</v>
      </c>
      <c r="P17" s="6">
        <f t="shared" si="17"/>
        <v>494100.00000000012</v>
      </c>
      <c r="Q17" s="6">
        <f t="shared" si="17"/>
        <v>494100.00000000012</v>
      </c>
      <c r="R17" s="6">
        <f>Q17*1.5</f>
        <v>741150.00000000023</v>
      </c>
      <c r="S17" s="6">
        <f t="shared" ref="S17:T19" si="34">R17</f>
        <v>741150.00000000023</v>
      </c>
      <c r="T17" s="6">
        <f t="shared" si="34"/>
        <v>741150.00000000023</v>
      </c>
      <c r="U17" s="6">
        <f>T17*1.5</f>
        <v>1111725.0000000005</v>
      </c>
      <c r="V17" s="11">
        <f t="shared" si="32"/>
        <v>1111725.0000000005</v>
      </c>
      <c r="W17" s="11">
        <f t="shared" si="32"/>
        <v>1111725.0000000005</v>
      </c>
      <c r="X17" s="6">
        <f>W17*1.5</f>
        <v>1667587.5000000007</v>
      </c>
      <c r="Y17" s="6">
        <f>X17</f>
        <v>1667587.5000000007</v>
      </c>
      <c r="Z17" s="6">
        <f t="shared" si="33"/>
        <v>1667587.5000000007</v>
      </c>
      <c r="AA17" s="6">
        <f>Z17*1.5</f>
        <v>2501381.2500000009</v>
      </c>
      <c r="AB17" s="6">
        <f t="shared" si="33"/>
        <v>2501381.2500000009</v>
      </c>
      <c r="AC17" s="6">
        <f t="shared" si="33"/>
        <v>2501381.2500000009</v>
      </c>
      <c r="AD17" s="6">
        <f>AC17*1.5</f>
        <v>3752071.8750000014</v>
      </c>
      <c r="AE17" s="6">
        <f t="shared" si="33"/>
        <v>3752071.8750000014</v>
      </c>
      <c r="AF17" s="6">
        <f t="shared" si="33"/>
        <v>3752071.8750000014</v>
      </c>
      <c r="AG17" s="6">
        <f>AF17*1.5</f>
        <v>5628107.8125000019</v>
      </c>
      <c r="AH17" s="6">
        <f t="shared" si="33"/>
        <v>5628107.8125000019</v>
      </c>
      <c r="AI17" s="6">
        <f t="shared" si="33"/>
        <v>5628107.8125000019</v>
      </c>
      <c r="AJ17" s="6">
        <f>AI17*1.5</f>
        <v>8442161.7187500037</v>
      </c>
      <c r="AK17" s="6">
        <f>AJ17</f>
        <v>8442161.7187500037</v>
      </c>
      <c r="AL17" s="11">
        <f t="shared" si="31"/>
        <v>8442161.7187500037</v>
      </c>
      <c r="AM17" s="11">
        <f t="shared" si="31"/>
        <v>8442161.7187500037</v>
      </c>
      <c r="AN17" s="11">
        <f t="shared" si="31"/>
        <v>8442161.7187500037</v>
      </c>
      <c r="AO17" s="28">
        <f t="shared" si="31"/>
        <v>8442161.7187500037</v>
      </c>
    </row>
    <row r="18" spans="2:41" x14ac:dyDescent="0.25">
      <c r="B18" s="26" t="s">
        <v>47</v>
      </c>
      <c r="C18" s="34">
        <f t="shared" si="6"/>
        <v>1800000</v>
      </c>
      <c r="D18" s="34">
        <f t="shared" si="7"/>
        <v>6562500</v>
      </c>
      <c r="E18" s="34">
        <f t="shared" si="8"/>
        <v>14175000</v>
      </c>
      <c r="F18" s="6"/>
      <c r="G18" s="6"/>
      <c r="H18" s="12"/>
      <c r="I18" s="12"/>
      <c r="J18" s="12"/>
      <c r="K18" s="11"/>
      <c r="L18" s="11">
        <v>250000</v>
      </c>
      <c r="M18" s="11">
        <f t="shared" si="16"/>
        <v>250000</v>
      </c>
      <c r="N18" s="11">
        <f t="shared" si="16"/>
        <v>250000</v>
      </c>
      <c r="O18" s="11">
        <v>350000</v>
      </c>
      <c r="P18" s="11">
        <f t="shared" si="17"/>
        <v>350000</v>
      </c>
      <c r="Q18" s="11">
        <f t="shared" si="17"/>
        <v>350000</v>
      </c>
      <c r="R18" s="11">
        <f>Q18</f>
        <v>350000</v>
      </c>
      <c r="S18" s="11">
        <f t="shared" si="34"/>
        <v>350000</v>
      </c>
      <c r="T18" s="11">
        <f t="shared" si="34"/>
        <v>350000</v>
      </c>
      <c r="U18" s="6">
        <f>T18*1.5</f>
        <v>525000</v>
      </c>
      <c r="V18" s="6">
        <f>U18</f>
        <v>525000</v>
      </c>
      <c r="W18" s="11">
        <f t="shared" si="32"/>
        <v>525000</v>
      </c>
      <c r="X18" s="6">
        <f>W18</f>
        <v>525000</v>
      </c>
      <c r="Y18" s="6">
        <f t="shared" ref="Y18:Z18" si="35">X18</f>
        <v>525000</v>
      </c>
      <c r="Z18" s="6">
        <f t="shared" si="35"/>
        <v>525000</v>
      </c>
      <c r="AA18" s="6">
        <f>Z18*1.5</f>
        <v>787500</v>
      </c>
      <c r="AB18" s="6">
        <f t="shared" si="33"/>
        <v>787500</v>
      </c>
      <c r="AC18" s="6">
        <f t="shared" si="33"/>
        <v>787500</v>
      </c>
      <c r="AD18" s="6">
        <f>AC18*1.5</f>
        <v>1181250</v>
      </c>
      <c r="AE18" s="6">
        <f t="shared" si="33"/>
        <v>1181250</v>
      </c>
      <c r="AF18" s="6">
        <f t="shared" si="33"/>
        <v>1181250</v>
      </c>
      <c r="AG18" s="6">
        <f>AF18</f>
        <v>1181250</v>
      </c>
      <c r="AH18" s="6">
        <f t="shared" ref="AH18:AL19" si="36">AG18</f>
        <v>1181250</v>
      </c>
      <c r="AI18" s="6">
        <f t="shared" si="36"/>
        <v>1181250</v>
      </c>
      <c r="AJ18" s="6">
        <f>AI18</f>
        <v>1181250</v>
      </c>
      <c r="AK18" s="6">
        <f t="shared" ref="AK18:AO19" si="37">AJ18</f>
        <v>1181250</v>
      </c>
      <c r="AL18" s="6">
        <f t="shared" si="37"/>
        <v>1181250</v>
      </c>
      <c r="AM18" s="6">
        <f t="shared" si="37"/>
        <v>1181250</v>
      </c>
      <c r="AN18" s="6">
        <f t="shared" si="37"/>
        <v>1181250</v>
      </c>
      <c r="AO18" s="27">
        <f t="shared" si="37"/>
        <v>1181250</v>
      </c>
    </row>
    <row r="19" spans="2:41" x14ac:dyDescent="0.25">
      <c r="B19" s="26" t="s">
        <v>48</v>
      </c>
      <c r="C19" s="34">
        <f t="shared" si="6"/>
        <v>900000</v>
      </c>
      <c r="D19" s="34">
        <f t="shared" si="7"/>
        <v>8100000</v>
      </c>
      <c r="E19" s="34">
        <f t="shared" si="8"/>
        <v>25200000</v>
      </c>
      <c r="F19" s="6"/>
      <c r="G19" s="6"/>
      <c r="H19" s="12"/>
      <c r="I19" s="12"/>
      <c r="J19" s="12"/>
      <c r="K19" s="6"/>
      <c r="L19" s="11"/>
      <c r="M19" s="6"/>
      <c r="N19" s="6"/>
      <c r="O19" s="6">
        <v>300000</v>
      </c>
      <c r="P19" s="6">
        <f t="shared" si="17"/>
        <v>300000</v>
      </c>
      <c r="Q19" s="6">
        <f t="shared" si="17"/>
        <v>300000</v>
      </c>
      <c r="R19" s="6">
        <f>Q19</f>
        <v>300000</v>
      </c>
      <c r="S19" s="6">
        <f t="shared" si="34"/>
        <v>300000</v>
      </c>
      <c r="T19" s="6">
        <f t="shared" si="34"/>
        <v>300000</v>
      </c>
      <c r="U19" s="6">
        <f>T19*2</f>
        <v>600000</v>
      </c>
      <c r="V19" s="6">
        <f>U19</f>
        <v>600000</v>
      </c>
      <c r="W19" s="11">
        <f t="shared" si="32"/>
        <v>600000</v>
      </c>
      <c r="X19" s="11">
        <f t="shared" si="32"/>
        <v>600000</v>
      </c>
      <c r="Y19" s="11">
        <f t="shared" si="32"/>
        <v>600000</v>
      </c>
      <c r="Z19" s="11">
        <f t="shared" si="32"/>
        <v>600000</v>
      </c>
      <c r="AA19" s="6">
        <f>Z19*2</f>
        <v>1200000</v>
      </c>
      <c r="AB19" s="6">
        <f>AA19</f>
        <v>1200000</v>
      </c>
      <c r="AC19" s="6">
        <f t="shared" si="33"/>
        <v>1200000</v>
      </c>
      <c r="AD19" s="6">
        <f t="shared" si="33"/>
        <v>1200000</v>
      </c>
      <c r="AE19" s="6">
        <f t="shared" si="33"/>
        <v>1200000</v>
      </c>
      <c r="AF19" s="6">
        <f t="shared" si="33"/>
        <v>1200000</v>
      </c>
      <c r="AG19" s="6">
        <f>AF19*2</f>
        <v>2400000</v>
      </c>
      <c r="AH19" s="6">
        <f>AG19</f>
        <v>2400000</v>
      </c>
      <c r="AI19" s="6">
        <f t="shared" si="36"/>
        <v>2400000</v>
      </c>
      <c r="AJ19" s="6">
        <f t="shared" si="36"/>
        <v>2400000</v>
      </c>
      <c r="AK19" s="6">
        <f t="shared" si="36"/>
        <v>2400000</v>
      </c>
      <c r="AL19" s="6">
        <f t="shared" si="36"/>
        <v>2400000</v>
      </c>
      <c r="AM19" s="6">
        <f>AL19</f>
        <v>2400000</v>
      </c>
      <c r="AN19" s="6">
        <f t="shared" si="37"/>
        <v>2400000</v>
      </c>
      <c r="AO19" s="27">
        <f t="shared" si="37"/>
        <v>2400000</v>
      </c>
    </row>
    <row r="20" spans="2:41" ht="15.75" thickBot="1" x14ac:dyDescent="0.3">
      <c r="B20" s="29" t="s">
        <v>54</v>
      </c>
      <c r="C20" s="35">
        <f>C5+C6+C7+C8+C9+C10+C11+C12+C13+C14+C15+C16+C17+C18+C19</f>
        <v>57742950</v>
      </c>
      <c r="D20" s="35">
        <f t="shared" ref="D20:E20" si="38">D5+D6+D7+D8+D9+D10+D11+D12+D13+D14+D15+D16+D17+D18+D19</f>
        <v>201774281.25</v>
      </c>
      <c r="E20" s="35">
        <f t="shared" si="38"/>
        <v>504821009.375</v>
      </c>
      <c r="F20" s="30">
        <f>F5+F6+F7+F8+F9+F10+F11+F12+F13+F14+F15+F17+F18+F19+F16</f>
        <v>8289900</v>
      </c>
      <c r="G20" s="30">
        <f>G5+G6+G7+G8+G9+G10+G11+G12+G13+G14+G15+G17+G18+G19+G16</f>
        <v>2925000</v>
      </c>
      <c r="H20" s="30">
        <f t="shared" ref="H20:T20" si="39">H5+H6+H7+H8+H9+H10+H11+H12+H13+H14+H15+H16+H17+H18+H19</f>
        <v>2925000</v>
      </c>
      <c r="I20" s="30">
        <f t="shared" si="39"/>
        <v>3144600</v>
      </c>
      <c r="J20" s="30">
        <f t="shared" si="39"/>
        <v>3144600</v>
      </c>
      <c r="K20" s="30">
        <f t="shared" si="39"/>
        <v>3144600</v>
      </c>
      <c r="L20" s="30">
        <f t="shared" si="39"/>
        <v>4916900</v>
      </c>
      <c r="M20" s="30">
        <f t="shared" si="39"/>
        <v>4781900</v>
      </c>
      <c r="N20" s="30">
        <f t="shared" si="39"/>
        <v>4781900</v>
      </c>
      <c r="O20" s="30">
        <f t="shared" si="39"/>
        <v>6652850</v>
      </c>
      <c r="P20" s="30">
        <f t="shared" si="39"/>
        <v>6517850</v>
      </c>
      <c r="Q20" s="30">
        <f t="shared" si="39"/>
        <v>6517850</v>
      </c>
      <c r="R20" s="30">
        <f t="shared" si="39"/>
        <v>9861775</v>
      </c>
      <c r="S20" s="30">
        <f t="shared" si="39"/>
        <v>10211775</v>
      </c>
      <c r="T20" s="30">
        <f t="shared" si="39"/>
        <v>10561775</v>
      </c>
      <c r="U20" s="30">
        <f t="shared" ref="U20:AO20" si="40">U5+U6+U7+U8+U9+U10+U11+U12+U13+U14+U15+U16+U17+U18+U19</f>
        <v>12927350</v>
      </c>
      <c r="V20" s="30">
        <f t="shared" si="40"/>
        <v>13492350</v>
      </c>
      <c r="W20" s="30">
        <f t="shared" si="40"/>
        <v>14192350</v>
      </c>
      <c r="X20" s="30">
        <f t="shared" si="40"/>
        <v>20313837.5</v>
      </c>
      <c r="Y20" s="30">
        <f t="shared" si="40"/>
        <v>20313837.5</v>
      </c>
      <c r="Z20" s="30">
        <f t="shared" si="40"/>
        <v>20798837.5</v>
      </c>
      <c r="AA20" s="30">
        <f t="shared" si="40"/>
        <v>22845131.25</v>
      </c>
      <c r="AB20" s="30">
        <f t="shared" si="40"/>
        <v>23195131.25</v>
      </c>
      <c r="AC20" s="30">
        <f t="shared" si="40"/>
        <v>23060131.25</v>
      </c>
      <c r="AD20" s="30">
        <f t="shared" si="40"/>
        <v>32244571.875</v>
      </c>
      <c r="AE20" s="30">
        <f t="shared" si="40"/>
        <v>32729571.875</v>
      </c>
      <c r="AF20" s="30">
        <f t="shared" si="40"/>
        <v>33079571.875</v>
      </c>
      <c r="AG20" s="30">
        <f t="shared" si="40"/>
        <v>36705607.8125</v>
      </c>
      <c r="AH20" s="30">
        <f t="shared" si="40"/>
        <v>36570607.8125</v>
      </c>
      <c r="AI20" s="30">
        <f t="shared" si="40"/>
        <v>36570607.8125</v>
      </c>
      <c r="AJ20" s="30">
        <f t="shared" si="40"/>
        <v>48835911.71875</v>
      </c>
      <c r="AK20" s="30">
        <f t="shared" si="40"/>
        <v>49320911.71875</v>
      </c>
      <c r="AL20" s="30">
        <f t="shared" si="40"/>
        <v>49670911.71875</v>
      </c>
      <c r="AM20" s="30">
        <f t="shared" si="40"/>
        <v>49535911.71875</v>
      </c>
      <c r="AN20" s="30">
        <f t="shared" si="40"/>
        <v>49535911.71875</v>
      </c>
      <c r="AO20" s="31">
        <f t="shared" si="40"/>
        <v>50020911.71875</v>
      </c>
    </row>
    <row r="23" spans="2:41" x14ac:dyDescent="0.25">
      <c r="B23" s="13" t="s">
        <v>55</v>
      </c>
      <c r="C23" s="14">
        <f>F23+G23+H23+I23+J23+K23+L23+M23+N23+O23+P23+Q23</f>
        <v>3235920.24650145</v>
      </c>
      <c r="D23" s="14">
        <f>R23+S23+T23+U23+V23+W23+X23+Y23+Z23+AA23+AB23+AC23</f>
        <v>14705238.080229806</v>
      </c>
      <c r="E23" s="14">
        <f>AD23+AE23+AF23+AG23+AH23+AI23+AJ23+AK23+AL23+AM23+AN23+AO23</f>
        <v>31668474.881267536</v>
      </c>
      <c r="F23" s="14">
        <f>F24+F25+F26+F27+F28+F29</f>
        <v>91850</v>
      </c>
      <c r="G23" s="14">
        <f t="shared" ref="G23:AO23" si="41">G24+G25+G26+G27+G28+G29</f>
        <v>91850</v>
      </c>
      <c r="H23" s="14">
        <f t="shared" si="41"/>
        <v>91850</v>
      </c>
      <c r="I23" s="14">
        <f t="shared" si="41"/>
        <v>232532.91896000001</v>
      </c>
      <c r="J23" s="14">
        <f t="shared" si="41"/>
        <v>232532.91896000001</v>
      </c>
      <c r="K23" s="14">
        <f t="shared" si="41"/>
        <v>232532.91896000001</v>
      </c>
      <c r="L23" s="14">
        <f t="shared" si="41"/>
        <v>313425.59736199997</v>
      </c>
      <c r="M23" s="14">
        <f t="shared" si="41"/>
        <v>313425.59736199997</v>
      </c>
      <c r="N23" s="14">
        <f t="shared" si="41"/>
        <v>313425.59736199997</v>
      </c>
      <c r="O23" s="14">
        <f t="shared" si="41"/>
        <v>440831.56584514998</v>
      </c>
      <c r="P23" s="14">
        <f t="shared" si="41"/>
        <v>440831.56584514998</v>
      </c>
      <c r="Q23" s="14">
        <f t="shared" si="41"/>
        <v>440831.56584514998</v>
      </c>
      <c r="R23" s="14">
        <f t="shared" si="41"/>
        <v>736495.96620611125</v>
      </c>
      <c r="S23" s="14">
        <f t="shared" si="41"/>
        <v>736495.96620611125</v>
      </c>
      <c r="T23" s="14">
        <f t="shared" si="41"/>
        <v>736495.96620611125</v>
      </c>
      <c r="U23" s="14">
        <f t="shared" si="41"/>
        <v>1046929.313170917</v>
      </c>
      <c r="V23" s="14">
        <f t="shared" si="41"/>
        <v>1046929.313170917</v>
      </c>
      <c r="W23" s="14">
        <f t="shared" si="41"/>
        <v>1046929.313170917</v>
      </c>
      <c r="X23" s="14">
        <f t="shared" si="41"/>
        <v>1451677.6124392003</v>
      </c>
      <c r="Y23" s="14">
        <f t="shared" si="41"/>
        <v>1451677.6124392003</v>
      </c>
      <c r="Z23" s="14">
        <f t="shared" si="41"/>
        <v>1451677.6124392003</v>
      </c>
      <c r="AA23" s="14">
        <f t="shared" si="41"/>
        <v>1666643.1349270402</v>
      </c>
      <c r="AB23" s="14">
        <f t="shared" si="41"/>
        <v>1666643.1349270402</v>
      </c>
      <c r="AC23" s="14">
        <f t="shared" si="41"/>
        <v>1666643.1349270402</v>
      </c>
      <c r="AD23" s="14">
        <f t="shared" si="41"/>
        <v>1986136.470665552</v>
      </c>
      <c r="AE23" s="14">
        <f t="shared" si="41"/>
        <v>1986136.470665552</v>
      </c>
      <c r="AF23" s="14">
        <f t="shared" si="41"/>
        <v>1986136.470665552</v>
      </c>
      <c r="AG23" s="14">
        <f t="shared" si="41"/>
        <v>2307993.7647986622</v>
      </c>
      <c r="AH23" s="14">
        <f t="shared" si="41"/>
        <v>2307993.7647986622</v>
      </c>
      <c r="AI23" s="14">
        <f t="shared" si="41"/>
        <v>2307993.7647986622</v>
      </c>
      <c r="AJ23" s="14">
        <f t="shared" si="41"/>
        <v>2828170.9672949999</v>
      </c>
      <c r="AK23" s="14">
        <f t="shared" si="41"/>
        <v>2880355.2973095002</v>
      </c>
      <c r="AL23" s="14">
        <f t="shared" si="41"/>
        <v>2916884.3283196497</v>
      </c>
      <c r="AM23" s="14">
        <f t="shared" si="41"/>
        <v>3386891.19398358</v>
      </c>
      <c r="AN23" s="14">
        <f t="shared" si="41"/>
        <v>3386891.19398358</v>
      </c>
      <c r="AO23" s="14">
        <f t="shared" si="41"/>
        <v>3386891.19398358</v>
      </c>
    </row>
    <row r="24" spans="2:41" x14ac:dyDescent="0.25">
      <c r="B24" s="8" t="s">
        <v>82</v>
      </c>
      <c r="C24" s="14">
        <f t="shared" ref="C24:C29" si="42">F24+G24+H24+I24+J24+K24+L24+M24+N24+O24+P24+Q24</f>
        <v>456000</v>
      </c>
      <c r="D24" s="14">
        <f t="shared" ref="D24:D29" si="43">R24+S24+T24+U24+V24+W24+X24+Y24+Z24+AA24+AB24+AC24</f>
        <v>1536000</v>
      </c>
      <c r="E24" s="14">
        <f t="shared" ref="E24:E29" si="44">AD24+AE24+AF24+AG24+AH24+AI24+AJ24+AK24+AL24+AM24+AN24+AO24</f>
        <v>2616000</v>
      </c>
      <c r="F24" s="6">
        <f>(F15-F28-F32)*10%</f>
        <v>38000</v>
      </c>
      <c r="G24" s="6">
        <f t="shared" ref="G24:AO24" si="45">(G15-G28-G32)*10%</f>
        <v>38000</v>
      </c>
      <c r="H24" s="6">
        <f t="shared" si="45"/>
        <v>38000</v>
      </c>
      <c r="I24" s="6">
        <f t="shared" si="45"/>
        <v>38000</v>
      </c>
      <c r="J24" s="6">
        <f t="shared" si="45"/>
        <v>38000</v>
      </c>
      <c r="K24" s="6">
        <f t="shared" si="45"/>
        <v>38000</v>
      </c>
      <c r="L24" s="6">
        <f t="shared" si="45"/>
        <v>38000</v>
      </c>
      <c r="M24" s="6">
        <f t="shared" si="45"/>
        <v>38000</v>
      </c>
      <c r="N24" s="6">
        <f t="shared" si="45"/>
        <v>38000</v>
      </c>
      <c r="O24" s="6">
        <f t="shared" si="45"/>
        <v>38000</v>
      </c>
      <c r="P24" s="6">
        <f t="shared" si="45"/>
        <v>38000</v>
      </c>
      <c r="Q24" s="6">
        <f t="shared" si="45"/>
        <v>38000</v>
      </c>
      <c r="R24" s="6">
        <f t="shared" si="45"/>
        <v>83000</v>
      </c>
      <c r="S24" s="6">
        <f t="shared" si="45"/>
        <v>83000</v>
      </c>
      <c r="T24" s="6">
        <f t="shared" si="45"/>
        <v>83000</v>
      </c>
      <c r="U24" s="6">
        <f t="shared" si="45"/>
        <v>83000</v>
      </c>
      <c r="V24" s="6">
        <f t="shared" si="45"/>
        <v>83000</v>
      </c>
      <c r="W24" s="6">
        <f t="shared" si="45"/>
        <v>83000</v>
      </c>
      <c r="X24" s="6">
        <f t="shared" si="45"/>
        <v>173000</v>
      </c>
      <c r="Y24" s="6">
        <f t="shared" si="45"/>
        <v>173000</v>
      </c>
      <c r="Z24" s="6">
        <f t="shared" si="45"/>
        <v>173000</v>
      </c>
      <c r="AA24" s="6">
        <f t="shared" si="45"/>
        <v>173000</v>
      </c>
      <c r="AB24" s="6">
        <f t="shared" si="45"/>
        <v>173000</v>
      </c>
      <c r="AC24" s="6">
        <f t="shared" si="45"/>
        <v>173000</v>
      </c>
      <c r="AD24" s="6">
        <f t="shared" si="45"/>
        <v>173000</v>
      </c>
      <c r="AE24" s="6">
        <f t="shared" si="45"/>
        <v>173000</v>
      </c>
      <c r="AF24" s="6">
        <f t="shared" si="45"/>
        <v>173000</v>
      </c>
      <c r="AG24" s="6">
        <f t="shared" si="45"/>
        <v>173000</v>
      </c>
      <c r="AH24" s="6">
        <f t="shared" si="45"/>
        <v>173000</v>
      </c>
      <c r="AI24" s="6">
        <f t="shared" si="45"/>
        <v>173000</v>
      </c>
      <c r="AJ24" s="6">
        <f t="shared" si="45"/>
        <v>263000</v>
      </c>
      <c r="AK24" s="6">
        <f t="shared" si="45"/>
        <v>263000</v>
      </c>
      <c r="AL24" s="6">
        <f t="shared" si="45"/>
        <v>263000</v>
      </c>
      <c r="AM24" s="6">
        <f t="shared" si="45"/>
        <v>263000</v>
      </c>
      <c r="AN24" s="6">
        <f t="shared" si="45"/>
        <v>263000</v>
      </c>
      <c r="AO24" s="6">
        <f t="shared" si="45"/>
        <v>263000</v>
      </c>
    </row>
    <row r="25" spans="2:41" x14ac:dyDescent="0.25">
      <c r="B25" s="8" t="s">
        <v>56</v>
      </c>
      <c r="C25" s="14">
        <f t="shared" si="42"/>
        <v>12600</v>
      </c>
      <c r="D25" s="14">
        <f t="shared" si="43"/>
        <v>12600</v>
      </c>
      <c r="E25" s="14">
        <f t="shared" si="44"/>
        <v>12600</v>
      </c>
      <c r="F25" s="6">
        <f>1.5%*F32</f>
        <v>1050</v>
      </c>
      <c r="G25" s="6">
        <f t="shared" ref="G25:AO25" si="46">1.5%*G32</f>
        <v>1050</v>
      </c>
      <c r="H25" s="6">
        <f t="shared" si="46"/>
        <v>1050</v>
      </c>
      <c r="I25" s="6">
        <f t="shared" si="46"/>
        <v>1050</v>
      </c>
      <c r="J25" s="6">
        <f t="shared" si="46"/>
        <v>1050</v>
      </c>
      <c r="K25" s="6">
        <f t="shared" si="46"/>
        <v>1050</v>
      </c>
      <c r="L25" s="6">
        <f t="shared" si="46"/>
        <v>1050</v>
      </c>
      <c r="M25" s="6">
        <f t="shared" si="46"/>
        <v>1050</v>
      </c>
      <c r="N25" s="6">
        <f t="shared" si="46"/>
        <v>1050</v>
      </c>
      <c r="O25" s="6">
        <f t="shared" si="46"/>
        <v>1050</v>
      </c>
      <c r="P25" s="6">
        <f t="shared" si="46"/>
        <v>1050</v>
      </c>
      <c r="Q25" s="6">
        <f t="shared" si="46"/>
        <v>1050</v>
      </c>
      <c r="R25" s="6">
        <f t="shared" si="46"/>
        <v>1050</v>
      </c>
      <c r="S25" s="6">
        <f t="shared" si="46"/>
        <v>1050</v>
      </c>
      <c r="T25" s="6">
        <f t="shared" si="46"/>
        <v>1050</v>
      </c>
      <c r="U25" s="6">
        <f t="shared" si="46"/>
        <v>1050</v>
      </c>
      <c r="V25" s="6">
        <f t="shared" si="46"/>
        <v>1050</v>
      </c>
      <c r="W25" s="6">
        <f t="shared" si="46"/>
        <v>1050</v>
      </c>
      <c r="X25" s="6">
        <f t="shared" si="46"/>
        <v>1050</v>
      </c>
      <c r="Y25" s="6">
        <f t="shared" si="46"/>
        <v>1050</v>
      </c>
      <c r="Z25" s="6">
        <f t="shared" si="46"/>
        <v>1050</v>
      </c>
      <c r="AA25" s="6">
        <f t="shared" si="46"/>
        <v>1050</v>
      </c>
      <c r="AB25" s="6">
        <f t="shared" si="46"/>
        <v>1050</v>
      </c>
      <c r="AC25" s="6">
        <f t="shared" si="46"/>
        <v>1050</v>
      </c>
      <c r="AD25" s="6">
        <f t="shared" si="46"/>
        <v>1050</v>
      </c>
      <c r="AE25" s="6">
        <f t="shared" si="46"/>
        <v>1050</v>
      </c>
      <c r="AF25" s="6">
        <f t="shared" si="46"/>
        <v>1050</v>
      </c>
      <c r="AG25" s="6">
        <f t="shared" si="46"/>
        <v>1050</v>
      </c>
      <c r="AH25" s="6">
        <f t="shared" si="46"/>
        <v>1050</v>
      </c>
      <c r="AI25" s="6">
        <f t="shared" si="46"/>
        <v>1050</v>
      </c>
      <c r="AJ25" s="6">
        <f t="shared" si="46"/>
        <v>1050</v>
      </c>
      <c r="AK25" s="6">
        <f t="shared" si="46"/>
        <v>1050</v>
      </c>
      <c r="AL25" s="6">
        <f t="shared" si="46"/>
        <v>1050</v>
      </c>
      <c r="AM25" s="6">
        <f t="shared" si="46"/>
        <v>1050</v>
      </c>
      <c r="AN25" s="6">
        <f t="shared" si="46"/>
        <v>1050</v>
      </c>
      <c r="AO25" s="6">
        <f t="shared" si="46"/>
        <v>1050</v>
      </c>
    </row>
    <row r="26" spans="2:41" x14ac:dyDescent="0.25">
      <c r="B26" s="8" t="s">
        <v>57</v>
      </c>
      <c r="C26" s="14">
        <f t="shared" si="42"/>
        <v>8400</v>
      </c>
      <c r="D26" s="14">
        <f t="shared" si="43"/>
        <v>8400</v>
      </c>
      <c r="E26" s="14">
        <f t="shared" si="44"/>
        <v>8400</v>
      </c>
      <c r="F26" s="6">
        <f>1%*F32</f>
        <v>700</v>
      </c>
      <c r="G26" s="6">
        <f t="shared" ref="G26:AO26" si="47">1%*G32</f>
        <v>700</v>
      </c>
      <c r="H26" s="6">
        <f t="shared" si="47"/>
        <v>700</v>
      </c>
      <c r="I26" s="6">
        <f t="shared" si="47"/>
        <v>700</v>
      </c>
      <c r="J26" s="6">
        <f t="shared" si="47"/>
        <v>700</v>
      </c>
      <c r="K26" s="6">
        <f t="shared" si="47"/>
        <v>700</v>
      </c>
      <c r="L26" s="6">
        <f t="shared" si="47"/>
        <v>700</v>
      </c>
      <c r="M26" s="6">
        <f t="shared" si="47"/>
        <v>700</v>
      </c>
      <c r="N26" s="6">
        <f t="shared" si="47"/>
        <v>700</v>
      </c>
      <c r="O26" s="6">
        <f t="shared" si="47"/>
        <v>700</v>
      </c>
      <c r="P26" s="6">
        <f t="shared" si="47"/>
        <v>700</v>
      </c>
      <c r="Q26" s="6">
        <f t="shared" si="47"/>
        <v>700</v>
      </c>
      <c r="R26" s="6">
        <f t="shared" si="47"/>
        <v>700</v>
      </c>
      <c r="S26" s="6">
        <f t="shared" si="47"/>
        <v>700</v>
      </c>
      <c r="T26" s="6">
        <f t="shared" si="47"/>
        <v>700</v>
      </c>
      <c r="U26" s="6">
        <f t="shared" si="47"/>
        <v>700</v>
      </c>
      <c r="V26" s="6">
        <f t="shared" si="47"/>
        <v>700</v>
      </c>
      <c r="W26" s="6">
        <f t="shared" si="47"/>
        <v>700</v>
      </c>
      <c r="X26" s="6">
        <f t="shared" si="47"/>
        <v>700</v>
      </c>
      <c r="Y26" s="6">
        <f t="shared" si="47"/>
        <v>700</v>
      </c>
      <c r="Z26" s="6">
        <f t="shared" si="47"/>
        <v>700</v>
      </c>
      <c r="AA26" s="6">
        <f t="shared" si="47"/>
        <v>700</v>
      </c>
      <c r="AB26" s="6">
        <f t="shared" si="47"/>
        <v>700</v>
      </c>
      <c r="AC26" s="6">
        <f t="shared" si="47"/>
        <v>700</v>
      </c>
      <c r="AD26" s="6">
        <f t="shared" si="47"/>
        <v>700</v>
      </c>
      <c r="AE26" s="6">
        <f t="shared" si="47"/>
        <v>700</v>
      </c>
      <c r="AF26" s="6">
        <f t="shared" si="47"/>
        <v>700</v>
      </c>
      <c r="AG26" s="6">
        <f t="shared" si="47"/>
        <v>700</v>
      </c>
      <c r="AH26" s="6">
        <f t="shared" si="47"/>
        <v>700</v>
      </c>
      <c r="AI26" s="6">
        <f t="shared" si="47"/>
        <v>700</v>
      </c>
      <c r="AJ26" s="6">
        <f t="shared" si="47"/>
        <v>700</v>
      </c>
      <c r="AK26" s="6">
        <f t="shared" si="47"/>
        <v>700</v>
      </c>
      <c r="AL26" s="6">
        <f t="shared" si="47"/>
        <v>700</v>
      </c>
      <c r="AM26" s="6">
        <f t="shared" si="47"/>
        <v>700</v>
      </c>
      <c r="AN26" s="6">
        <f t="shared" si="47"/>
        <v>700</v>
      </c>
      <c r="AO26" s="6">
        <f t="shared" si="47"/>
        <v>700</v>
      </c>
    </row>
    <row r="27" spans="2:41" x14ac:dyDescent="0.25">
      <c r="B27" s="8" t="s">
        <v>60</v>
      </c>
      <c r="C27" s="14">
        <f t="shared" si="42"/>
        <v>25200</v>
      </c>
      <c r="D27" s="14">
        <f t="shared" si="43"/>
        <v>25200</v>
      </c>
      <c r="E27" s="14">
        <f t="shared" si="44"/>
        <v>25200</v>
      </c>
      <c r="F27" s="6">
        <f>3%*F32</f>
        <v>2100</v>
      </c>
      <c r="G27" s="6">
        <f t="shared" ref="G27:AO27" si="48">3%*G32</f>
        <v>2100</v>
      </c>
      <c r="H27" s="6">
        <f t="shared" si="48"/>
        <v>2100</v>
      </c>
      <c r="I27" s="6">
        <f t="shared" si="48"/>
        <v>2100</v>
      </c>
      <c r="J27" s="6">
        <f t="shared" si="48"/>
        <v>2100</v>
      </c>
      <c r="K27" s="6">
        <f t="shared" si="48"/>
        <v>2100</v>
      </c>
      <c r="L27" s="6">
        <f t="shared" si="48"/>
        <v>2100</v>
      </c>
      <c r="M27" s="6">
        <f t="shared" si="48"/>
        <v>2100</v>
      </c>
      <c r="N27" s="6">
        <f t="shared" si="48"/>
        <v>2100</v>
      </c>
      <c r="O27" s="6">
        <f t="shared" si="48"/>
        <v>2100</v>
      </c>
      <c r="P27" s="6">
        <f t="shared" si="48"/>
        <v>2100</v>
      </c>
      <c r="Q27" s="6">
        <f t="shared" si="48"/>
        <v>2100</v>
      </c>
      <c r="R27" s="6">
        <f t="shared" si="48"/>
        <v>2100</v>
      </c>
      <c r="S27" s="6">
        <f t="shared" si="48"/>
        <v>2100</v>
      </c>
      <c r="T27" s="6">
        <f t="shared" si="48"/>
        <v>2100</v>
      </c>
      <c r="U27" s="6">
        <f t="shared" si="48"/>
        <v>2100</v>
      </c>
      <c r="V27" s="6">
        <f t="shared" si="48"/>
        <v>2100</v>
      </c>
      <c r="W27" s="6">
        <f t="shared" si="48"/>
        <v>2100</v>
      </c>
      <c r="X27" s="6">
        <f t="shared" si="48"/>
        <v>2100</v>
      </c>
      <c r="Y27" s="6">
        <f t="shared" si="48"/>
        <v>2100</v>
      </c>
      <c r="Z27" s="6">
        <f t="shared" si="48"/>
        <v>2100</v>
      </c>
      <c r="AA27" s="6">
        <f t="shared" si="48"/>
        <v>2100</v>
      </c>
      <c r="AB27" s="6">
        <f t="shared" si="48"/>
        <v>2100</v>
      </c>
      <c r="AC27" s="6">
        <f t="shared" si="48"/>
        <v>2100</v>
      </c>
      <c r="AD27" s="6">
        <f t="shared" si="48"/>
        <v>2100</v>
      </c>
      <c r="AE27" s="6">
        <f t="shared" si="48"/>
        <v>2100</v>
      </c>
      <c r="AF27" s="6">
        <f t="shared" si="48"/>
        <v>2100</v>
      </c>
      <c r="AG27" s="6">
        <f t="shared" si="48"/>
        <v>2100</v>
      </c>
      <c r="AH27" s="6">
        <f t="shared" si="48"/>
        <v>2100</v>
      </c>
      <c r="AI27" s="6">
        <f t="shared" si="48"/>
        <v>2100</v>
      </c>
      <c r="AJ27" s="6">
        <f t="shared" si="48"/>
        <v>2100</v>
      </c>
      <c r="AK27" s="6">
        <f t="shared" si="48"/>
        <v>2100</v>
      </c>
      <c r="AL27" s="6">
        <f t="shared" si="48"/>
        <v>2100</v>
      </c>
      <c r="AM27" s="6">
        <f t="shared" si="48"/>
        <v>2100</v>
      </c>
      <c r="AN27" s="6">
        <f t="shared" si="48"/>
        <v>2100</v>
      </c>
      <c r="AO27" s="6">
        <f t="shared" si="48"/>
        <v>2100</v>
      </c>
    </row>
    <row r="28" spans="2:41" x14ac:dyDescent="0.25">
      <c r="B28" s="20" t="s">
        <v>83</v>
      </c>
      <c r="C28" s="14">
        <f t="shared" si="42"/>
        <v>600000</v>
      </c>
      <c r="D28" s="14">
        <f t="shared" si="43"/>
        <v>1800000</v>
      </c>
      <c r="E28" s="14">
        <f t="shared" si="44"/>
        <v>3000000</v>
      </c>
      <c r="F28" s="6">
        <f>F15*10%</f>
        <v>50000</v>
      </c>
      <c r="G28" s="6">
        <f t="shared" ref="G28:AO28" si="49">G15*10%</f>
        <v>50000</v>
      </c>
      <c r="H28" s="6">
        <f t="shared" si="49"/>
        <v>50000</v>
      </c>
      <c r="I28" s="6">
        <f t="shared" si="49"/>
        <v>50000</v>
      </c>
      <c r="J28" s="6">
        <f t="shared" si="49"/>
        <v>50000</v>
      </c>
      <c r="K28" s="6">
        <f t="shared" si="49"/>
        <v>50000</v>
      </c>
      <c r="L28" s="6">
        <f t="shared" si="49"/>
        <v>50000</v>
      </c>
      <c r="M28" s="6">
        <f t="shared" si="49"/>
        <v>50000</v>
      </c>
      <c r="N28" s="6">
        <f t="shared" si="49"/>
        <v>50000</v>
      </c>
      <c r="O28" s="6">
        <f t="shared" si="49"/>
        <v>50000</v>
      </c>
      <c r="P28" s="6">
        <f t="shared" si="49"/>
        <v>50000</v>
      </c>
      <c r="Q28" s="6">
        <f t="shared" si="49"/>
        <v>50000</v>
      </c>
      <c r="R28" s="6">
        <f t="shared" si="49"/>
        <v>100000</v>
      </c>
      <c r="S28" s="6">
        <f t="shared" si="49"/>
        <v>100000</v>
      </c>
      <c r="T28" s="6">
        <f t="shared" si="49"/>
        <v>100000</v>
      </c>
      <c r="U28" s="6">
        <f t="shared" si="49"/>
        <v>100000</v>
      </c>
      <c r="V28" s="6">
        <f t="shared" si="49"/>
        <v>100000</v>
      </c>
      <c r="W28" s="6">
        <f t="shared" si="49"/>
        <v>100000</v>
      </c>
      <c r="X28" s="6">
        <f t="shared" si="49"/>
        <v>200000</v>
      </c>
      <c r="Y28" s="6">
        <f t="shared" si="49"/>
        <v>200000</v>
      </c>
      <c r="Z28" s="6">
        <f t="shared" si="49"/>
        <v>200000</v>
      </c>
      <c r="AA28" s="6">
        <f t="shared" si="49"/>
        <v>200000</v>
      </c>
      <c r="AB28" s="6">
        <f t="shared" si="49"/>
        <v>200000</v>
      </c>
      <c r="AC28" s="6">
        <f t="shared" si="49"/>
        <v>200000</v>
      </c>
      <c r="AD28" s="6">
        <f t="shared" si="49"/>
        <v>200000</v>
      </c>
      <c r="AE28" s="6">
        <f t="shared" si="49"/>
        <v>200000</v>
      </c>
      <c r="AF28" s="6">
        <f t="shared" si="49"/>
        <v>200000</v>
      </c>
      <c r="AG28" s="6">
        <f t="shared" si="49"/>
        <v>200000</v>
      </c>
      <c r="AH28" s="6">
        <f t="shared" si="49"/>
        <v>200000</v>
      </c>
      <c r="AI28" s="6">
        <f t="shared" si="49"/>
        <v>200000</v>
      </c>
      <c r="AJ28" s="6">
        <f t="shared" si="49"/>
        <v>300000</v>
      </c>
      <c r="AK28" s="6">
        <f t="shared" si="49"/>
        <v>300000</v>
      </c>
      <c r="AL28" s="6">
        <f t="shared" si="49"/>
        <v>300000</v>
      </c>
      <c r="AM28" s="6">
        <f t="shared" si="49"/>
        <v>300000</v>
      </c>
      <c r="AN28" s="6">
        <f t="shared" si="49"/>
        <v>300000</v>
      </c>
      <c r="AO28" s="6">
        <f t="shared" si="49"/>
        <v>300000</v>
      </c>
    </row>
    <row r="29" spans="2:41" x14ac:dyDescent="0.25">
      <c r="B29" s="20" t="s">
        <v>84</v>
      </c>
      <c r="C29" s="14">
        <f t="shared" si="42"/>
        <v>2133720.24650145</v>
      </c>
      <c r="D29" s="14">
        <f t="shared" si="43"/>
        <v>11323038.080229806</v>
      </c>
      <c r="E29" s="14">
        <f t="shared" si="44"/>
        <v>26006274.881267536</v>
      </c>
      <c r="F29" s="8">
        <f>3%*Доход!F9</f>
        <v>0</v>
      </c>
      <c r="G29" s="8">
        <f>3%*Доход!G9</f>
        <v>0</v>
      </c>
      <c r="H29" s="8">
        <f>3%*Доход!H9</f>
        <v>0</v>
      </c>
      <c r="I29" s="8">
        <f>3%*Доход!I9</f>
        <v>140682.91896000001</v>
      </c>
      <c r="J29" s="8">
        <f>3%*Доход!J9</f>
        <v>140682.91896000001</v>
      </c>
      <c r="K29" s="8">
        <f>3%*Доход!K9</f>
        <v>140682.91896000001</v>
      </c>
      <c r="L29" s="8">
        <f>3%*Доход!L9</f>
        <v>221575.59736199997</v>
      </c>
      <c r="M29" s="8">
        <f>3%*Доход!M9</f>
        <v>221575.59736199997</v>
      </c>
      <c r="N29" s="8">
        <f>3%*Доход!N9</f>
        <v>221575.59736199997</v>
      </c>
      <c r="O29" s="8">
        <f>3%*Доход!O9</f>
        <v>348981.56584514998</v>
      </c>
      <c r="P29" s="8">
        <f>3%*Доход!P9</f>
        <v>348981.56584514998</v>
      </c>
      <c r="Q29" s="8">
        <f>3%*Доход!Q9</f>
        <v>348981.56584514998</v>
      </c>
      <c r="R29" s="8">
        <f>3%*Доход!R9</f>
        <v>549645.96620611125</v>
      </c>
      <c r="S29" s="8">
        <f>3%*Доход!S9</f>
        <v>549645.96620611125</v>
      </c>
      <c r="T29" s="8">
        <f>3%*Доход!T9</f>
        <v>549645.96620611125</v>
      </c>
      <c r="U29" s="8">
        <f>3%*Доход!U9</f>
        <v>860079.31317091698</v>
      </c>
      <c r="V29" s="8">
        <f>3%*Доход!V9</f>
        <v>860079.31317091698</v>
      </c>
      <c r="W29" s="8">
        <f>3%*Доход!W9</f>
        <v>860079.31317091698</v>
      </c>
      <c r="X29" s="8">
        <f>3%*Доход!X9</f>
        <v>1074827.6124392003</v>
      </c>
      <c r="Y29" s="8">
        <f>3%*Доход!Y9</f>
        <v>1074827.6124392003</v>
      </c>
      <c r="Z29" s="8">
        <f>3%*Доход!Z9</f>
        <v>1074827.6124392003</v>
      </c>
      <c r="AA29" s="8">
        <f>3%*Доход!AA9</f>
        <v>1289793.1349270402</v>
      </c>
      <c r="AB29" s="8">
        <f>3%*Доход!AB9</f>
        <v>1289793.1349270402</v>
      </c>
      <c r="AC29" s="8">
        <f>3%*Доход!AC9</f>
        <v>1289793.1349270402</v>
      </c>
      <c r="AD29" s="8">
        <f>3%*Доход!AD9</f>
        <v>1609286.470665552</v>
      </c>
      <c r="AE29" s="8">
        <f>3%*Доход!AE9</f>
        <v>1609286.470665552</v>
      </c>
      <c r="AF29" s="8">
        <f>3%*Доход!AF9</f>
        <v>1609286.470665552</v>
      </c>
      <c r="AG29" s="8">
        <f>3%*Доход!AG9</f>
        <v>1931143.7647986622</v>
      </c>
      <c r="AH29" s="8">
        <f>3%*Доход!AH9</f>
        <v>1931143.7647986622</v>
      </c>
      <c r="AI29" s="8">
        <f>3%*Доход!AI9</f>
        <v>1931143.7647986622</v>
      </c>
      <c r="AJ29" s="8">
        <f>3%*Доход!AJ9</f>
        <v>2261320.9672949999</v>
      </c>
      <c r="AK29" s="8">
        <f>3%*Доход!AK9</f>
        <v>2313505.2973095002</v>
      </c>
      <c r="AL29" s="8">
        <f>3%*Доход!AL9</f>
        <v>2350034.3283196497</v>
      </c>
      <c r="AM29" s="8">
        <f>3%*Доход!AM9</f>
        <v>2820041.19398358</v>
      </c>
      <c r="AN29" s="8">
        <f>3%*Доход!AN9</f>
        <v>2820041.19398358</v>
      </c>
      <c r="AO29" s="8">
        <f>3%*Доход!AO9</f>
        <v>2820041.19398358</v>
      </c>
    </row>
    <row r="30" spans="2:4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 x14ac:dyDescent="0.25">
      <c r="B32" s="8" t="s">
        <v>85</v>
      </c>
      <c r="C32" s="8"/>
      <c r="D32" s="8"/>
      <c r="E32" s="8"/>
      <c r="F32" s="8">
        <v>70000</v>
      </c>
      <c r="G32" s="8">
        <v>70000</v>
      </c>
      <c r="H32" s="8">
        <v>70000</v>
      </c>
      <c r="I32" s="8">
        <v>70000</v>
      </c>
      <c r="J32" s="8">
        <v>70000</v>
      </c>
      <c r="K32" s="8">
        <v>70000</v>
      </c>
      <c r="L32" s="8">
        <v>70000</v>
      </c>
      <c r="M32" s="8">
        <v>70000</v>
      </c>
      <c r="N32" s="8">
        <v>70000</v>
      </c>
      <c r="O32" s="8">
        <v>70000</v>
      </c>
      <c r="P32" s="8">
        <v>70000</v>
      </c>
      <c r="Q32" s="8">
        <v>70000</v>
      </c>
      <c r="R32" s="8">
        <v>70000</v>
      </c>
      <c r="S32" s="8">
        <v>70000</v>
      </c>
      <c r="T32" s="8">
        <v>70000</v>
      </c>
      <c r="U32" s="8">
        <v>70000</v>
      </c>
      <c r="V32" s="8">
        <v>70000</v>
      </c>
      <c r="W32" s="8">
        <v>70000</v>
      </c>
      <c r="X32" s="8">
        <v>70000</v>
      </c>
      <c r="Y32" s="8">
        <v>70000</v>
      </c>
      <c r="Z32" s="8">
        <v>70000</v>
      </c>
      <c r="AA32" s="8">
        <v>70000</v>
      </c>
      <c r="AB32" s="8">
        <v>70000</v>
      </c>
      <c r="AC32" s="8">
        <v>70000</v>
      </c>
      <c r="AD32" s="8">
        <v>70000</v>
      </c>
      <c r="AE32" s="8">
        <v>70000</v>
      </c>
      <c r="AF32" s="8">
        <v>70000</v>
      </c>
      <c r="AG32" s="8">
        <v>70000</v>
      </c>
      <c r="AH32" s="8">
        <v>70000</v>
      </c>
      <c r="AI32" s="8">
        <v>70000</v>
      </c>
      <c r="AJ32" s="8">
        <v>70000</v>
      </c>
      <c r="AK32" s="8">
        <v>70000</v>
      </c>
      <c r="AL32" s="8">
        <v>70000</v>
      </c>
      <c r="AM32" s="8">
        <v>70000</v>
      </c>
      <c r="AN32" s="8">
        <v>70000</v>
      </c>
      <c r="AO32" s="8">
        <v>70000</v>
      </c>
    </row>
    <row r="43" ht="32.450000000000003" customHeight="1" x14ac:dyDescent="0.25"/>
    <row r="51" spans="10:20" x14ac:dyDescent="0.25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</sheetData>
  <mergeCells count="4">
    <mergeCell ref="B2:T2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9"/>
  <sheetViews>
    <sheetView zoomScale="82" zoomScaleNormal="82" workbookViewId="0">
      <selection activeCell="I6" sqref="I6"/>
    </sheetView>
  </sheetViews>
  <sheetFormatPr defaultRowHeight="15" x14ac:dyDescent="0.25"/>
  <cols>
    <col min="2" max="5" width="15.7109375" customWidth="1"/>
    <col min="6" max="6" width="10.42578125" customWidth="1"/>
    <col min="7" max="7" width="12.28515625" customWidth="1"/>
    <col min="8" max="8" width="11.7109375" customWidth="1"/>
    <col min="9" max="9" width="13.140625" customWidth="1"/>
    <col min="10" max="10" width="12.28515625" customWidth="1"/>
    <col min="11" max="11" width="13.28515625" customWidth="1"/>
    <col min="12" max="12" width="12.7109375" customWidth="1"/>
    <col min="13" max="13" width="14.140625" customWidth="1"/>
    <col min="14" max="14" width="13.28515625" customWidth="1"/>
    <col min="15" max="16" width="13" customWidth="1"/>
    <col min="17" max="17" width="13.85546875" customWidth="1"/>
    <col min="18" max="18" width="13" customWidth="1"/>
    <col min="19" max="19" width="12" customWidth="1"/>
    <col min="20" max="20" width="14.140625" customWidth="1"/>
    <col min="21" max="21" width="13" customWidth="1"/>
    <col min="22" max="23" width="14.28515625" customWidth="1"/>
    <col min="24" max="24" width="13.28515625" customWidth="1"/>
    <col min="25" max="25" width="15.28515625" customWidth="1"/>
    <col min="26" max="26" width="13.42578125" customWidth="1"/>
    <col min="27" max="27" width="14.7109375" customWidth="1"/>
    <col min="28" max="28" width="14.42578125" customWidth="1"/>
    <col min="29" max="29" width="14.85546875" customWidth="1"/>
    <col min="30" max="30" width="13.85546875" customWidth="1"/>
    <col min="31" max="31" width="15.7109375" customWidth="1"/>
    <col min="32" max="33" width="15.140625" customWidth="1"/>
    <col min="34" max="34" width="14.28515625" customWidth="1"/>
    <col min="35" max="35" width="13.42578125" customWidth="1"/>
    <col min="36" max="36" width="14.140625" customWidth="1"/>
    <col min="37" max="37" width="13.7109375" customWidth="1"/>
    <col min="38" max="38" width="14" customWidth="1"/>
    <col min="39" max="39" width="15.140625" customWidth="1"/>
    <col min="40" max="41" width="14.5703125" customWidth="1"/>
  </cols>
  <sheetData>
    <row r="2" spans="2:41" ht="34.15" customHeight="1" x14ac:dyDescent="0.25">
      <c r="B2" s="72" t="s">
        <v>72</v>
      </c>
      <c r="C2" s="72"/>
      <c r="D2" s="72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2:41" ht="27" customHeight="1" x14ac:dyDescent="0.25">
      <c r="B3" s="8" t="s">
        <v>75</v>
      </c>
      <c r="C3" s="74" t="s">
        <v>76</v>
      </c>
      <c r="D3" s="74" t="s">
        <v>77</v>
      </c>
      <c r="E3" s="74" t="s">
        <v>78</v>
      </c>
      <c r="F3" s="10">
        <v>1</v>
      </c>
      <c r="G3" s="10">
        <v>1</v>
      </c>
      <c r="H3" s="10">
        <v>1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10">
        <v>1</v>
      </c>
      <c r="O3" s="10">
        <v>1</v>
      </c>
      <c r="P3" s="10">
        <v>1</v>
      </c>
      <c r="Q3" s="10">
        <v>1</v>
      </c>
      <c r="R3" s="10">
        <v>2</v>
      </c>
      <c r="S3" s="10">
        <v>2</v>
      </c>
      <c r="T3" s="10">
        <v>2</v>
      </c>
      <c r="U3" s="10">
        <v>2</v>
      </c>
      <c r="V3" s="10">
        <v>2</v>
      </c>
      <c r="W3" s="10">
        <v>2</v>
      </c>
      <c r="X3" s="10">
        <v>2</v>
      </c>
      <c r="Y3" s="10">
        <v>2</v>
      </c>
      <c r="Z3" s="10">
        <v>2</v>
      </c>
      <c r="AA3" s="10">
        <v>2</v>
      </c>
      <c r="AB3" s="10">
        <v>2</v>
      </c>
      <c r="AC3" s="10">
        <v>2</v>
      </c>
      <c r="AD3" s="10">
        <v>3</v>
      </c>
      <c r="AE3" s="10">
        <v>3</v>
      </c>
      <c r="AF3" s="10">
        <v>3</v>
      </c>
      <c r="AG3" s="10">
        <v>3</v>
      </c>
      <c r="AH3" s="10">
        <v>3</v>
      </c>
      <c r="AI3" s="10">
        <v>3</v>
      </c>
      <c r="AJ3" s="10">
        <v>3</v>
      </c>
      <c r="AK3" s="10">
        <v>3</v>
      </c>
      <c r="AL3" s="10">
        <v>3</v>
      </c>
      <c r="AM3" s="10">
        <v>3</v>
      </c>
      <c r="AN3" s="10">
        <v>3</v>
      </c>
      <c r="AO3" s="10">
        <v>3</v>
      </c>
    </row>
    <row r="4" spans="2:41" x14ac:dyDescent="0.25">
      <c r="B4" s="10" t="s">
        <v>71</v>
      </c>
      <c r="C4" s="74"/>
      <c r="D4" s="74"/>
      <c r="E4" s="74"/>
      <c r="F4" s="10">
        <v>1</v>
      </c>
      <c r="G4" s="10">
        <f>F4+1</f>
        <v>2</v>
      </c>
      <c r="H4" s="10">
        <f t="shared" ref="H4:AO4" si="0">G4+1</f>
        <v>3</v>
      </c>
      <c r="I4" s="10">
        <f t="shared" si="0"/>
        <v>4</v>
      </c>
      <c r="J4" s="10">
        <f t="shared" si="0"/>
        <v>5</v>
      </c>
      <c r="K4" s="10">
        <f t="shared" si="0"/>
        <v>6</v>
      </c>
      <c r="L4" s="10">
        <f t="shared" si="0"/>
        <v>7</v>
      </c>
      <c r="M4" s="10">
        <f t="shared" si="0"/>
        <v>8</v>
      </c>
      <c r="N4" s="10">
        <f t="shared" si="0"/>
        <v>9</v>
      </c>
      <c r="O4" s="10">
        <f t="shared" si="0"/>
        <v>10</v>
      </c>
      <c r="P4" s="10">
        <f t="shared" si="0"/>
        <v>11</v>
      </c>
      <c r="Q4" s="10">
        <f t="shared" si="0"/>
        <v>12</v>
      </c>
      <c r="R4" s="10">
        <f t="shared" si="0"/>
        <v>13</v>
      </c>
      <c r="S4" s="10">
        <f t="shared" si="0"/>
        <v>14</v>
      </c>
      <c r="T4" s="10">
        <f t="shared" si="0"/>
        <v>15</v>
      </c>
      <c r="U4" s="10">
        <f t="shared" si="0"/>
        <v>16</v>
      </c>
      <c r="V4" s="10">
        <f t="shared" si="0"/>
        <v>17</v>
      </c>
      <c r="W4" s="10">
        <f t="shared" si="0"/>
        <v>18</v>
      </c>
      <c r="X4" s="10">
        <f t="shared" si="0"/>
        <v>19</v>
      </c>
      <c r="Y4" s="10">
        <f t="shared" si="0"/>
        <v>20</v>
      </c>
      <c r="Z4" s="10">
        <f t="shared" si="0"/>
        <v>21</v>
      </c>
      <c r="AA4" s="10">
        <f t="shared" si="0"/>
        <v>22</v>
      </c>
      <c r="AB4" s="10">
        <f t="shared" si="0"/>
        <v>23</v>
      </c>
      <c r="AC4" s="10">
        <f t="shared" si="0"/>
        <v>24</v>
      </c>
      <c r="AD4" s="10">
        <f t="shared" si="0"/>
        <v>25</v>
      </c>
      <c r="AE4" s="10">
        <f t="shared" si="0"/>
        <v>26</v>
      </c>
      <c r="AF4" s="10">
        <f t="shared" si="0"/>
        <v>27</v>
      </c>
      <c r="AG4" s="10">
        <f t="shared" si="0"/>
        <v>28</v>
      </c>
      <c r="AH4" s="10">
        <f t="shared" si="0"/>
        <v>29</v>
      </c>
      <c r="AI4" s="10">
        <f t="shared" si="0"/>
        <v>30</v>
      </c>
      <c r="AJ4" s="10">
        <f t="shared" si="0"/>
        <v>31</v>
      </c>
      <c r="AK4" s="10">
        <f t="shared" si="0"/>
        <v>32</v>
      </c>
      <c r="AL4" s="10">
        <f t="shared" si="0"/>
        <v>33</v>
      </c>
      <c r="AM4" s="10">
        <f t="shared" si="0"/>
        <v>34</v>
      </c>
      <c r="AN4" s="10">
        <f t="shared" si="0"/>
        <v>35</v>
      </c>
      <c r="AO4" s="10">
        <f t="shared" si="0"/>
        <v>36</v>
      </c>
    </row>
    <row r="5" spans="2:41" x14ac:dyDescent="0.25">
      <c r="B5" s="8" t="s">
        <v>51</v>
      </c>
      <c r="C5" s="16">
        <f>F5+G5+H5+I5+J5+K5+L5+M5+N5+O5+P5+Q5</f>
        <v>7823.25</v>
      </c>
      <c r="D5" s="16">
        <f>R5+S5+T5+U5+V5+W5+X5+Y5+Z5+AA5+AB5+AC5</f>
        <v>35908.717499999999</v>
      </c>
      <c r="E5" s="16">
        <f>AD5+AE5+AF5+AG5+AH5+AI5+AJ5+AK5+AL5+AM5+AN5+AO5</f>
        <v>75920.503199999992</v>
      </c>
      <c r="F5" s="8"/>
      <c r="G5" s="8"/>
      <c r="H5" s="8"/>
      <c r="I5" s="15">
        <v>549</v>
      </c>
      <c r="J5" s="16">
        <f>I5</f>
        <v>549</v>
      </c>
      <c r="K5" s="16">
        <f>J5</f>
        <v>549</v>
      </c>
      <c r="L5" s="16">
        <f>K5*1.5</f>
        <v>823.5</v>
      </c>
      <c r="M5" s="16">
        <f>L5</f>
        <v>823.5</v>
      </c>
      <c r="N5" s="16">
        <f>M5</f>
        <v>823.5</v>
      </c>
      <c r="O5" s="16">
        <f>N5*1.5</f>
        <v>1235.25</v>
      </c>
      <c r="P5" s="16">
        <f>O5</f>
        <v>1235.25</v>
      </c>
      <c r="Q5" s="16">
        <f>P5</f>
        <v>1235.25</v>
      </c>
      <c r="R5" s="16">
        <f>Q5*1.5</f>
        <v>1852.875</v>
      </c>
      <c r="S5" s="16">
        <f>R5</f>
        <v>1852.875</v>
      </c>
      <c r="T5" s="16">
        <f>S5</f>
        <v>1852.875</v>
      </c>
      <c r="U5" s="32">
        <f>T5*1.5</f>
        <v>2779.3125</v>
      </c>
      <c r="V5" s="3">
        <f>U5</f>
        <v>2779.3125</v>
      </c>
      <c r="W5" s="3">
        <f>V5</f>
        <v>2779.3125</v>
      </c>
      <c r="X5" s="33">
        <f>W5*1.2</f>
        <v>3335.1749999999997</v>
      </c>
      <c r="Y5" s="3">
        <f>X5</f>
        <v>3335.1749999999997</v>
      </c>
      <c r="Z5" s="3">
        <f>Y5</f>
        <v>3335.1749999999997</v>
      </c>
      <c r="AA5" s="33">
        <f>Z5*1.2</f>
        <v>4002.2099999999996</v>
      </c>
      <c r="AB5" s="3">
        <f>AA5</f>
        <v>4002.2099999999996</v>
      </c>
      <c r="AC5" s="3">
        <f>AB5</f>
        <v>4002.2099999999996</v>
      </c>
      <c r="AD5" s="3">
        <f>AC5*1.2</f>
        <v>4802.6519999999991</v>
      </c>
      <c r="AE5" s="3">
        <f>AD5</f>
        <v>4802.6519999999991</v>
      </c>
      <c r="AF5" s="3">
        <f>AE5</f>
        <v>4802.6519999999991</v>
      </c>
      <c r="AG5" s="3">
        <f>AF5*1.2</f>
        <v>5763.1823999999988</v>
      </c>
      <c r="AH5" s="3">
        <f>AG5</f>
        <v>5763.1823999999988</v>
      </c>
      <c r="AI5" s="3">
        <f>AH5</f>
        <v>5763.1823999999988</v>
      </c>
      <c r="AJ5" s="3">
        <v>6500</v>
      </c>
      <c r="AK5" s="3">
        <v>6650</v>
      </c>
      <c r="AL5" s="3">
        <v>6755</v>
      </c>
      <c r="AM5" s="3">
        <f>AL5*1.2</f>
        <v>8106</v>
      </c>
      <c r="AN5" s="3">
        <f>AM5</f>
        <v>8106</v>
      </c>
      <c r="AO5" s="3">
        <f>AN5</f>
        <v>8106</v>
      </c>
    </row>
    <row r="6" spans="2:41" x14ac:dyDescent="0.25">
      <c r="B6" s="8" t="s">
        <v>50</v>
      </c>
      <c r="C6" s="16"/>
      <c r="D6" s="16"/>
      <c r="E6" s="16"/>
      <c r="F6" s="8"/>
      <c r="G6" s="8"/>
      <c r="H6" s="8"/>
      <c r="I6" s="17">
        <v>20</v>
      </c>
      <c r="J6" s="16">
        <f>I6</f>
        <v>20</v>
      </c>
      <c r="K6" s="16">
        <f>J6</f>
        <v>20</v>
      </c>
      <c r="L6" s="16">
        <f>K6*1.05</f>
        <v>21</v>
      </c>
      <c r="M6" s="16">
        <f>L6</f>
        <v>21</v>
      </c>
      <c r="N6" s="16">
        <f>M6</f>
        <v>21</v>
      </c>
      <c r="O6" s="16">
        <f>N6*1.05</f>
        <v>22.05</v>
      </c>
      <c r="P6" s="16">
        <f>O6</f>
        <v>22.05</v>
      </c>
      <c r="Q6" s="16">
        <f>P6</f>
        <v>22.05</v>
      </c>
      <c r="R6" s="16">
        <f>Q6*1.05</f>
        <v>23.152500000000003</v>
      </c>
      <c r="S6" s="16">
        <f>R6</f>
        <v>23.152500000000003</v>
      </c>
      <c r="T6" s="16">
        <f>S6</f>
        <v>23.152500000000003</v>
      </c>
      <c r="U6" s="3">
        <f>T6+1</f>
        <v>24.152500000000003</v>
      </c>
      <c r="V6" s="3">
        <f>U6</f>
        <v>24.152500000000003</v>
      </c>
      <c r="W6" s="3">
        <f>V6</f>
        <v>24.152500000000003</v>
      </c>
      <c r="X6" s="3">
        <f>W6+1</f>
        <v>25.152500000000003</v>
      </c>
      <c r="Y6" s="3">
        <f>X6</f>
        <v>25.152500000000003</v>
      </c>
      <c r="Z6" s="3">
        <f>Y6</f>
        <v>25.152500000000003</v>
      </c>
      <c r="AA6" s="3">
        <f t="shared" ref="AA6:AC6" si="1">Z6</f>
        <v>25.152500000000003</v>
      </c>
      <c r="AB6" s="3">
        <f t="shared" si="1"/>
        <v>25.152500000000003</v>
      </c>
      <c r="AC6" s="3">
        <f t="shared" si="1"/>
        <v>25.152500000000003</v>
      </c>
      <c r="AD6" s="3">
        <f>AC6+1</f>
        <v>26.152500000000003</v>
      </c>
      <c r="AE6" s="3">
        <f>AD6</f>
        <v>26.152500000000003</v>
      </c>
      <c r="AF6" s="3">
        <f t="shared" ref="AF6:AI6" si="2">AE6</f>
        <v>26.152500000000003</v>
      </c>
      <c r="AG6" s="3">
        <f t="shared" si="2"/>
        <v>26.152500000000003</v>
      </c>
      <c r="AH6" s="3">
        <f t="shared" si="2"/>
        <v>26.152500000000003</v>
      </c>
      <c r="AI6" s="3">
        <f t="shared" si="2"/>
        <v>26.152500000000003</v>
      </c>
      <c r="AJ6" s="3">
        <f>AI6+1</f>
        <v>27.152500000000003</v>
      </c>
      <c r="AK6" s="3">
        <f>AJ6</f>
        <v>27.152500000000003</v>
      </c>
      <c r="AL6" s="3">
        <f t="shared" ref="AL6:AO6" si="3">AK6</f>
        <v>27.152500000000003</v>
      </c>
      <c r="AM6" s="3">
        <f t="shared" si="3"/>
        <v>27.152500000000003</v>
      </c>
      <c r="AN6" s="3">
        <f t="shared" si="3"/>
        <v>27.152500000000003</v>
      </c>
      <c r="AO6" s="3">
        <f t="shared" si="3"/>
        <v>27.152500000000003</v>
      </c>
    </row>
    <row r="7" spans="2:41" x14ac:dyDescent="0.25">
      <c r="B7" s="8" t="s">
        <v>53</v>
      </c>
      <c r="C7" s="16">
        <f t="shared" ref="C7:C8" si="4">F7+G7+H7+I7+J7+K7+L7+M7+N7+O7+P7+Q7</f>
        <v>1665.3228749999998</v>
      </c>
      <c r="D7" s="16">
        <f t="shared" ref="D7:D9" si="5">R7+S7+T7+U7+V7+W7+X7+Y7+Z7+AA7+AB7+AC7</f>
        <v>8837.3882941875017</v>
      </c>
      <c r="E7" s="16">
        <f t="shared" ref="E7:E9" si="6">AD7+AE7+AF7+AG7+AH7+AI7+AJ7+AK7+AL7+AM7+AN7+AO7</f>
        <v>20297.33959938</v>
      </c>
      <c r="F7" s="8"/>
      <c r="G7" s="8"/>
      <c r="H7" s="8"/>
      <c r="I7" s="16">
        <f t="shared" ref="I7:T7" si="7">I5*(I6/100)</f>
        <v>109.80000000000001</v>
      </c>
      <c r="J7" s="16">
        <f t="shared" si="7"/>
        <v>109.80000000000001</v>
      </c>
      <c r="K7" s="16">
        <f t="shared" si="7"/>
        <v>109.80000000000001</v>
      </c>
      <c r="L7" s="16">
        <f t="shared" si="7"/>
        <v>172.935</v>
      </c>
      <c r="M7" s="16">
        <f t="shared" si="7"/>
        <v>172.935</v>
      </c>
      <c r="N7" s="16">
        <f t="shared" si="7"/>
        <v>172.935</v>
      </c>
      <c r="O7" s="16">
        <f t="shared" si="7"/>
        <v>272.37262500000003</v>
      </c>
      <c r="P7" s="16">
        <f t="shared" si="7"/>
        <v>272.37262500000003</v>
      </c>
      <c r="Q7" s="16">
        <f t="shared" si="7"/>
        <v>272.37262500000003</v>
      </c>
      <c r="R7" s="16">
        <f t="shared" si="7"/>
        <v>428.98688437500005</v>
      </c>
      <c r="S7" s="16">
        <f t="shared" si="7"/>
        <v>428.98688437500005</v>
      </c>
      <c r="T7" s="16">
        <f t="shared" si="7"/>
        <v>428.98688437500005</v>
      </c>
      <c r="U7" s="16">
        <f t="shared" ref="U7:AO7" si="8">U5*(U6/100)</f>
        <v>671.2734515625001</v>
      </c>
      <c r="V7" s="16">
        <f t="shared" si="8"/>
        <v>671.2734515625001</v>
      </c>
      <c r="W7" s="16">
        <f t="shared" si="8"/>
        <v>671.2734515625001</v>
      </c>
      <c r="X7" s="16">
        <f t="shared" si="8"/>
        <v>838.87989187500011</v>
      </c>
      <c r="Y7" s="16">
        <f t="shared" si="8"/>
        <v>838.87989187500011</v>
      </c>
      <c r="Z7" s="16">
        <f t="shared" si="8"/>
        <v>838.87989187500011</v>
      </c>
      <c r="AA7" s="16">
        <f t="shared" si="8"/>
        <v>1006.6558702500001</v>
      </c>
      <c r="AB7" s="16">
        <f t="shared" si="8"/>
        <v>1006.6558702500001</v>
      </c>
      <c r="AC7" s="16">
        <f t="shared" si="8"/>
        <v>1006.6558702500001</v>
      </c>
      <c r="AD7" s="16">
        <f t="shared" si="8"/>
        <v>1256.0135642999999</v>
      </c>
      <c r="AE7" s="16">
        <f t="shared" si="8"/>
        <v>1256.0135642999999</v>
      </c>
      <c r="AF7" s="16">
        <f t="shared" si="8"/>
        <v>1256.0135642999999</v>
      </c>
      <c r="AG7" s="16">
        <f t="shared" si="8"/>
        <v>1507.2162771599997</v>
      </c>
      <c r="AH7" s="16">
        <f t="shared" si="8"/>
        <v>1507.2162771599997</v>
      </c>
      <c r="AI7" s="16">
        <f t="shared" si="8"/>
        <v>1507.2162771599997</v>
      </c>
      <c r="AJ7" s="16">
        <f t="shared" si="8"/>
        <v>1764.9125000000001</v>
      </c>
      <c r="AK7" s="16">
        <f t="shared" si="8"/>
        <v>1805.6412500000001</v>
      </c>
      <c r="AL7" s="16">
        <f t="shared" si="8"/>
        <v>1834.1513750000001</v>
      </c>
      <c r="AM7" s="16">
        <f t="shared" si="8"/>
        <v>2200.9816500000002</v>
      </c>
      <c r="AN7" s="16">
        <f t="shared" si="8"/>
        <v>2200.9816500000002</v>
      </c>
      <c r="AO7" s="16">
        <f t="shared" si="8"/>
        <v>2200.9816500000002</v>
      </c>
    </row>
    <row r="8" spans="2:41" x14ac:dyDescent="0.25">
      <c r="B8" s="8" t="s">
        <v>52</v>
      </c>
      <c r="C8" s="16">
        <f t="shared" si="4"/>
        <v>384379.55999999994</v>
      </c>
      <c r="D8" s="16">
        <f t="shared" si="5"/>
        <v>512506.07999999984</v>
      </c>
      <c r="E8" s="16">
        <f t="shared" si="6"/>
        <v>512506.07999999984</v>
      </c>
      <c r="F8" s="8"/>
      <c r="G8" s="8"/>
      <c r="H8" s="8"/>
      <c r="I8" s="5">
        <v>42708.84</v>
      </c>
      <c r="J8" s="5">
        <v>42708.84</v>
      </c>
      <c r="K8" s="5">
        <v>42708.84</v>
      </c>
      <c r="L8" s="5">
        <v>42708.84</v>
      </c>
      <c r="M8" s="5">
        <v>42708.84</v>
      </c>
      <c r="N8" s="5">
        <v>42708.84</v>
      </c>
      <c r="O8" s="5">
        <v>42708.84</v>
      </c>
      <c r="P8" s="5">
        <v>42708.84</v>
      </c>
      <c r="Q8" s="5">
        <v>42708.84</v>
      </c>
      <c r="R8" s="5">
        <v>42708.84</v>
      </c>
      <c r="S8" s="5">
        <v>42708.84</v>
      </c>
      <c r="T8" s="5">
        <v>42708.84</v>
      </c>
      <c r="U8" s="5">
        <v>42708.84</v>
      </c>
      <c r="V8" s="5">
        <v>42708.84</v>
      </c>
      <c r="W8" s="5">
        <v>42708.84</v>
      </c>
      <c r="X8" s="5">
        <v>42708.84</v>
      </c>
      <c r="Y8" s="5">
        <v>42708.84</v>
      </c>
      <c r="Z8" s="5">
        <v>42708.84</v>
      </c>
      <c r="AA8" s="5">
        <v>42708.84</v>
      </c>
      <c r="AB8" s="5">
        <v>42708.84</v>
      </c>
      <c r="AC8" s="5">
        <v>42708.84</v>
      </c>
      <c r="AD8" s="5">
        <v>42708.84</v>
      </c>
      <c r="AE8" s="5">
        <v>42708.84</v>
      </c>
      <c r="AF8" s="5">
        <v>42708.84</v>
      </c>
      <c r="AG8" s="5">
        <v>42708.84</v>
      </c>
      <c r="AH8" s="5">
        <v>42708.84</v>
      </c>
      <c r="AI8" s="5">
        <v>42708.84</v>
      </c>
      <c r="AJ8" s="5">
        <v>42708.84</v>
      </c>
      <c r="AK8" s="5">
        <v>42708.84</v>
      </c>
      <c r="AL8" s="5">
        <v>42708.84</v>
      </c>
      <c r="AM8" s="5">
        <v>42708.84</v>
      </c>
      <c r="AN8" s="5">
        <v>42708.84</v>
      </c>
      <c r="AO8" s="5">
        <v>42708.84</v>
      </c>
    </row>
    <row r="9" spans="2:41" x14ac:dyDescent="0.25">
      <c r="B9" s="18" t="s">
        <v>49</v>
      </c>
      <c r="C9" s="16">
        <f>F9+G9+H9+I9+J9+K9+L9+M9+N9+O9+P9+Q9</f>
        <v>71124008.216715008</v>
      </c>
      <c r="D9" s="16">
        <f t="shared" si="5"/>
        <v>377434602.67432684</v>
      </c>
      <c r="E9" s="16">
        <f t="shared" si="6"/>
        <v>866875829.37558448</v>
      </c>
      <c r="F9" s="18">
        <v>0</v>
      </c>
      <c r="G9" s="18">
        <v>0</v>
      </c>
      <c r="H9" s="18">
        <v>0</v>
      </c>
      <c r="I9" s="19">
        <f t="shared" ref="I9:T9" si="9">I8*I7</f>
        <v>4689430.6320000002</v>
      </c>
      <c r="J9" s="19">
        <f t="shared" si="9"/>
        <v>4689430.6320000002</v>
      </c>
      <c r="K9" s="19">
        <f t="shared" si="9"/>
        <v>4689430.6320000002</v>
      </c>
      <c r="L9" s="19">
        <f t="shared" si="9"/>
        <v>7385853.2453999994</v>
      </c>
      <c r="M9" s="19">
        <f t="shared" si="9"/>
        <v>7385853.2453999994</v>
      </c>
      <c r="N9" s="19">
        <f t="shared" si="9"/>
        <v>7385853.2453999994</v>
      </c>
      <c r="O9" s="19">
        <f t="shared" si="9"/>
        <v>11632718.861505</v>
      </c>
      <c r="P9" s="19">
        <f t="shared" si="9"/>
        <v>11632718.861505</v>
      </c>
      <c r="Q9" s="19">
        <f t="shared" si="9"/>
        <v>11632718.861505</v>
      </c>
      <c r="R9" s="19">
        <f t="shared" si="9"/>
        <v>18321532.206870377</v>
      </c>
      <c r="S9" s="19">
        <f t="shared" si="9"/>
        <v>18321532.206870377</v>
      </c>
      <c r="T9" s="19">
        <f t="shared" si="9"/>
        <v>18321532.206870377</v>
      </c>
      <c r="U9" s="19">
        <f t="shared" ref="U9:AO9" si="10">U8*U7</f>
        <v>28669310.439030565</v>
      </c>
      <c r="V9" s="19">
        <f t="shared" si="10"/>
        <v>28669310.439030565</v>
      </c>
      <c r="W9" s="19">
        <f t="shared" si="10"/>
        <v>28669310.439030565</v>
      </c>
      <c r="X9" s="19">
        <f t="shared" si="10"/>
        <v>35827587.081306674</v>
      </c>
      <c r="Y9" s="19">
        <f t="shared" si="10"/>
        <v>35827587.081306674</v>
      </c>
      <c r="Z9" s="19">
        <f t="shared" si="10"/>
        <v>35827587.081306674</v>
      </c>
      <c r="AA9" s="19">
        <f t="shared" si="10"/>
        <v>42993104.497568011</v>
      </c>
      <c r="AB9" s="19">
        <f t="shared" si="10"/>
        <v>42993104.497568011</v>
      </c>
      <c r="AC9" s="19">
        <f t="shared" si="10"/>
        <v>42993104.497568011</v>
      </c>
      <c r="AD9" s="19">
        <f t="shared" si="10"/>
        <v>53642882.355518401</v>
      </c>
      <c r="AE9" s="19">
        <f t="shared" si="10"/>
        <v>53642882.355518401</v>
      </c>
      <c r="AF9" s="19">
        <f t="shared" si="10"/>
        <v>53642882.355518401</v>
      </c>
      <c r="AG9" s="19">
        <f t="shared" si="10"/>
        <v>64371458.826622076</v>
      </c>
      <c r="AH9" s="19">
        <f t="shared" si="10"/>
        <v>64371458.826622076</v>
      </c>
      <c r="AI9" s="19">
        <f t="shared" si="10"/>
        <v>64371458.826622076</v>
      </c>
      <c r="AJ9" s="19">
        <f t="shared" si="10"/>
        <v>75377365.576499999</v>
      </c>
      <c r="AK9" s="19">
        <f t="shared" si="10"/>
        <v>77116843.243650004</v>
      </c>
      <c r="AL9" s="19">
        <f t="shared" si="10"/>
        <v>78334477.610654995</v>
      </c>
      <c r="AM9" s="19">
        <f t="shared" si="10"/>
        <v>94001373.132786006</v>
      </c>
      <c r="AN9" s="19">
        <f t="shared" si="10"/>
        <v>94001373.132786006</v>
      </c>
      <c r="AO9" s="19">
        <f t="shared" si="10"/>
        <v>94001373.132786006</v>
      </c>
    </row>
  </sheetData>
  <mergeCells count="4">
    <mergeCell ref="B2:T2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2"/>
  <sheetViews>
    <sheetView tabSelected="1" zoomScale="70" zoomScaleNormal="70" workbookViewId="0">
      <selection activeCell="F18" sqref="F18"/>
    </sheetView>
  </sheetViews>
  <sheetFormatPr defaultRowHeight="15" x14ac:dyDescent="0.25"/>
  <cols>
    <col min="2" max="2" width="19.7109375" customWidth="1"/>
    <col min="3" max="4" width="15.7109375" customWidth="1"/>
    <col min="5" max="5" width="15.28515625" customWidth="1"/>
    <col min="6" max="7" width="11.7109375" bestFit="1" customWidth="1"/>
    <col min="9" max="9" width="14" customWidth="1"/>
    <col min="10" max="11" width="13.7109375" customWidth="1"/>
    <col min="12" max="12" width="12.85546875" customWidth="1"/>
    <col min="13" max="13" width="11.5703125" customWidth="1"/>
    <col min="14" max="15" width="12.28515625" customWidth="1"/>
    <col min="16" max="17" width="13.28515625" customWidth="1"/>
    <col min="18" max="18" width="12.5703125" customWidth="1"/>
    <col min="19" max="20" width="13.28515625" customWidth="1"/>
    <col min="21" max="21" width="13" customWidth="1"/>
    <col min="22" max="22" width="13.7109375" customWidth="1"/>
    <col min="23" max="24" width="12.85546875" customWidth="1"/>
    <col min="25" max="26" width="13.28515625" customWidth="1"/>
    <col min="27" max="27" width="13" customWidth="1"/>
    <col min="28" max="28" width="12.85546875" customWidth="1"/>
    <col min="29" max="31" width="13.28515625" customWidth="1"/>
    <col min="32" max="32" width="12.85546875" customWidth="1"/>
    <col min="33" max="33" width="16.42578125" customWidth="1"/>
    <col min="34" max="35" width="16.140625" customWidth="1"/>
    <col min="36" max="36" width="15.5703125" customWidth="1"/>
    <col min="37" max="38" width="13.7109375" customWidth="1"/>
    <col min="39" max="39" width="13.42578125" customWidth="1"/>
    <col min="40" max="40" width="13.7109375" customWidth="1"/>
    <col min="41" max="41" width="14.5703125" customWidth="1"/>
  </cols>
  <sheetData>
    <row r="2" spans="2:41" ht="37.9" customHeight="1" x14ac:dyDescent="0.25">
      <c r="B2" s="78" t="s">
        <v>79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2:41" ht="29.45" customHeight="1" x14ac:dyDescent="0.25">
      <c r="B3" s="10" t="s">
        <v>75</v>
      </c>
      <c r="C3" s="74" t="s">
        <v>76</v>
      </c>
      <c r="D3" s="74" t="s">
        <v>77</v>
      </c>
      <c r="E3" s="74" t="s">
        <v>78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8">
        <v>2</v>
      </c>
      <c r="S3" s="8">
        <v>2</v>
      </c>
      <c r="T3" s="8">
        <v>2</v>
      </c>
      <c r="U3" s="8">
        <v>2</v>
      </c>
      <c r="V3" s="8">
        <v>2</v>
      </c>
      <c r="W3" s="8">
        <v>2</v>
      </c>
      <c r="X3" s="8">
        <v>2</v>
      </c>
      <c r="Y3" s="8">
        <v>2</v>
      </c>
      <c r="Z3" s="8">
        <v>2</v>
      </c>
      <c r="AA3" s="8">
        <v>2</v>
      </c>
      <c r="AB3" s="8">
        <v>2</v>
      </c>
      <c r="AC3" s="8">
        <v>2</v>
      </c>
      <c r="AD3" s="8">
        <v>3</v>
      </c>
      <c r="AE3" s="8">
        <v>3</v>
      </c>
      <c r="AF3" s="8">
        <v>3</v>
      </c>
      <c r="AG3" s="8">
        <v>3</v>
      </c>
      <c r="AH3" s="8">
        <v>3</v>
      </c>
      <c r="AI3" s="8">
        <v>3</v>
      </c>
      <c r="AJ3" s="8">
        <v>3</v>
      </c>
      <c r="AK3" s="8">
        <v>3</v>
      </c>
      <c r="AL3" s="8">
        <v>3</v>
      </c>
      <c r="AM3" s="8">
        <v>3</v>
      </c>
      <c r="AN3" s="8">
        <v>3</v>
      </c>
      <c r="AO3" s="8">
        <v>3</v>
      </c>
    </row>
    <row r="4" spans="2:41" ht="28.15" customHeight="1" x14ac:dyDescent="0.25">
      <c r="B4" s="10" t="s">
        <v>74</v>
      </c>
      <c r="C4" s="74"/>
      <c r="D4" s="74"/>
      <c r="E4" s="74"/>
      <c r="F4" s="8">
        <v>1</v>
      </c>
      <c r="G4" s="8">
        <f>F4+1</f>
        <v>2</v>
      </c>
      <c r="H4" s="8">
        <f t="shared" ref="H4:P4" si="0">G4+1</f>
        <v>3</v>
      </c>
      <c r="I4" s="8">
        <f t="shared" si="0"/>
        <v>4</v>
      </c>
      <c r="J4" s="8">
        <f t="shared" si="0"/>
        <v>5</v>
      </c>
      <c r="K4" s="8">
        <f t="shared" si="0"/>
        <v>6</v>
      </c>
      <c r="L4" s="8">
        <f t="shared" si="0"/>
        <v>7</v>
      </c>
      <c r="M4" s="8">
        <f t="shared" si="0"/>
        <v>8</v>
      </c>
      <c r="N4" s="8">
        <f t="shared" si="0"/>
        <v>9</v>
      </c>
      <c r="O4" s="8">
        <f t="shared" si="0"/>
        <v>10</v>
      </c>
      <c r="P4" s="8">
        <f t="shared" si="0"/>
        <v>11</v>
      </c>
      <c r="Q4" s="8">
        <f>P4+1</f>
        <v>12</v>
      </c>
      <c r="R4" s="8">
        <f t="shared" ref="R4:AO4" si="1">Q4+1</f>
        <v>13</v>
      </c>
      <c r="S4" s="8">
        <f t="shared" si="1"/>
        <v>14</v>
      </c>
      <c r="T4" s="8">
        <f t="shared" si="1"/>
        <v>15</v>
      </c>
      <c r="U4" s="8">
        <f t="shared" si="1"/>
        <v>16</v>
      </c>
      <c r="V4" s="8">
        <f t="shared" si="1"/>
        <v>17</v>
      </c>
      <c r="W4" s="8">
        <f t="shared" si="1"/>
        <v>18</v>
      </c>
      <c r="X4" s="8">
        <f t="shared" si="1"/>
        <v>19</v>
      </c>
      <c r="Y4" s="8">
        <f t="shared" si="1"/>
        <v>20</v>
      </c>
      <c r="Z4" s="8">
        <f t="shared" si="1"/>
        <v>21</v>
      </c>
      <c r="AA4" s="8">
        <f t="shared" si="1"/>
        <v>22</v>
      </c>
      <c r="AB4" s="8">
        <f t="shared" si="1"/>
        <v>23</v>
      </c>
      <c r="AC4" s="8">
        <f t="shared" si="1"/>
        <v>24</v>
      </c>
      <c r="AD4" s="8">
        <f t="shared" si="1"/>
        <v>25</v>
      </c>
      <c r="AE4" s="8">
        <f t="shared" si="1"/>
        <v>26</v>
      </c>
      <c r="AF4" s="8">
        <f t="shared" si="1"/>
        <v>27</v>
      </c>
      <c r="AG4" s="8">
        <f t="shared" si="1"/>
        <v>28</v>
      </c>
      <c r="AH4" s="8">
        <f t="shared" si="1"/>
        <v>29</v>
      </c>
      <c r="AI4" s="8">
        <f t="shared" si="1"/>
        <v>30</v>
      </c>
      <c r="AJ4" s="8">
        <f t="shared" si="1"/>
        <v>31</v>
      </c>
      <c r="AK4" s="8">
        <f t="shared" si="1"/>
        <v>32</v>
      </c>
      <c r="AL4" s="8">
        <f t="shared" si="1"/>
        <v>33</v>
      </c>
      <c r="AM4" s="8">
        <f t="shared" si="1"/>
        <v>34</v>
      </c>
      <c r="AN4" s="8">
        <f t="shared" si="1"/>
        <v>35</v>
      </c>
      <c r="AO4" s="8">
        <f t="shared" si="1"/>
        <v>36</v>
      </c>
    </row>
    <row r="5" spans="2:41" x14ac:dyDescent="0.25">
      <c r="B5" s="18" t="s">
        <v>61</v>
      </c>
      <c r="C5" s="19">
        <f>F5+G5+H5+I5+J5+K5+L5+M5+N5+O5+P5+Q5</f>
        <v>24560587.970213551</v>
      </c>
      <c r="D5" s="19">
        <f>R5+S5+T5+U5+V5+W5+X5+Y5+Z5+AA5+AB5+AC5</f>
        <v>160955083.34409711</v>
      </c>
      <c r="E5" s="19">
        <f>AD5+AE5+AF5+AG5+AH5+AI5+AJ5+AK5+AL5+AM5+AN5+AO5</f>
        <v>330386345.11931694</v>
      </c>
      <c r="F5" s="19"/>
      <c r="G5" s="19"/>
      <c r="H5" s="19"/>
      <c r="I5" s="19">
        <f>Доход!I9-Расходы!I20-Расходы!I23</f>
        <v>1312297.7130400003</v>
      </c>
      <c r="J5" s="19">
        <f>Доход!J9-Расходы!J20-Расходы!J23</f>
        <v>1312297.7130400003</v>
      </c>
      <c r="K5" s="19">
        <f>Доход!K9-Расходы!K20-Расходы!K23</f>
        <v>1312297.7130400003</v>
      </c>
      <c r="L5" s="19">
        <f>Доход!L9-Расходы!L20-Расходы!L23</f>
        <v>2155527.6480379994</v>
      </c>
      <c r="M5" s="19">
        <f>Доход!M9-Расходы!M20-Расходы!M23</f>
        <v>2290527.6480379994</v>
      </c>
      <c r="N5" s="19">
        <f>Доход!N9-Расходы!N20-Расходы!N23</f>
        <v>2290527.6480379994</v>
      </c>
      <c r="O5" s="19">
        <f>Доход!O9-Расходы!O20-Расходы!O23</f>
        <v>4539037.2956598504</v>
      </c>
      <c r="P5" s="19">
        <f>Доход!P9-Расходы!P20-Расходы!P23</f>
        <v>4674037.2956598504</v>
      </c>
      <c r="Q5" s="19">
        <f>Доход!Q9-Расходы!Q20-Расходы!Q23</f>
        <v>4674037.2956598504</v>
      </c>
      <c r="R5" s="19">
        <f>Доход!R9-Расходы!R20-Расходы!R23</f>
        <v>7723261.240664266</v>
      </c>
      <c r="S5" s="19">
        <f>Доход!S9-Расходы!S20-Расходы!S23</f>
        <v>7373261.240664266</v>
      </c>
      <c r="T5" s="19">
        <f>Доход!T9-Расходы!T20-Расходы!T23</f>
        <v>7023261.240664266</v>
      </c>
      <c r="U5" s="19">
        <f>Доход!U9-Расходы!U20-Расходы!U23</f>
        <v>14695031.125859648</v>
      </c>
      <c r="V5" s="19">
        <f>Доход!V9-Расходы!V20-Расходы!V23</f>
        <v>14130031.125859648</v>
      </c>
      <c r="W5" s="19">
        <f>Доход!W9-Расходы!W20-Расходы!W23</f>
        <v>13430031.125859648</v>
      </c>
      <c r="X5" s="19">
        <f>Доход!X9-Расходы!X20-Расходы!X23</f>
        <v>14062071.968867473</v>
      </c>
      <c r="Y5" s="19">
        <f>Доход!Y9-Расходы!Y20-Расходы!Y23</f>
        <v>14062071.968867473</v>
      </c>
      <c r="Z5" s="19">
        <f>Доход!Z9-Расходы!Z20-Расходы!Z23</f>
        <v>13577071.968867473</v>
      </c>
      <c r="AA5" s="19">
        <f>Доход!AA9-Расходы!AA20-Расходы!AA23</f>
        <v>18481330.112640969</v>
      </c>
      <c r="AB5" s="19">
        <f>Доход!AB9-Расходы!AB20-Расходы!AB23</f>
        <v>18131330.112640969</v>
      </c>
      <c r="AC5" s="19">
        <f>Доход!AC9-Расходы!AC20-Расходы!AC23</f>
        <v>18266330.112640969</v>
      </c>
      <c r="AD5" s="19">
        <f>Доход!AD9-Расходы!AD20-Расходы!AD23</f>
        <v>19412174.009852849</v>
      </c>
      <c r="AE5" s="19">
        <f>Доход!AE9-Расходы!AE20-Расходы!AE23</f>
        <v>18927174.009852849</v>
      </c>
      <c r="AF5" s="19">
        <f>Доход!AF9-Расходы!AF20-Расходы!AF23</f>
        <v>18577174.009852849</v>
      </c>
      <c r="AG5" s="19">
        <f>Доход!AG9-Расходы!AG20-Расходы!AG23</f>
        <v>25357857.249323413</v>
      </c>
      <c r="AH5" s="19">
        <f>Доход!AH9-Расходы!AH20-Расходы!AH23</f>
        <v>25492857.249323413</v>
      </c>
      <c r="AI5" s="19">
        <f>Доход!AI9-Расходы!AI20-Расходы!AI23</f>
        <v>25492857.249323413</v>
      </c>
      <c r="AJ5" s="19">
        <f>Доход!AJ9-Расходы!AJ20-Расходы!AJ23</f>
        <v>23713282.890455</v>
      </c>
      <c r="AK5" s="19">
        <f>Доход!AK9-Расходы!AK20-Расходы!AK23</f>
        <v>24915576.227590505</v>
      </c>
      <c r="AL5" s="19">
        <f>Доход!AL9-Расходы!AL20-Расходы!AL23</f>
        <v>25746681.563585345</v>
      </c>
      <c r="AM5" s="19">
        <f>Доход!AM9-Расходы!AM20-Расходы!AM23</f>
        <v>41078570.220052429</v>
      </c>
      <c r="AN5" s="19">
        <f>Доход!AN9-Расходы!AN20-Расходы!AN23</f>
        <v>41078570.220052429</v>
      </c>
      <c r="AO5" s="19">
        <f>Доход!AO9-Расходы!AO20-Расходы!AO23</f>
        <v>40593570.220052429</v>
      </c>
    </row>
    <row r="6" spans="2:41" x14ac:dyDescent="0.25">
      <c r="B6" s="8" t="s">
        <v>62</v>
      </c>
      <c r="C6" s="19">
        <f>F6+G6+H6+I6+J6+K6+L6+M6+N6+O6+P6+Q6</f>
        <v>2456058.797021355</v>
      </c>
      <c r="D6" s="19">
        <f>R6+S6+T6+U6+V6+W6+X6+Y6+Z6+AA6+AB6+AC6</f>
        <v>16095508.334409708</v>
      </c>
      <c r="E6" s="19">
        <f>AD6+AE6+AF6+AG6+AH6+AI6+AJ6+AK6+AL6+AM6+AN6+AO6</f>
        <v>33038634.511931695</v>
      </c>
      <c r="F6" s="6"/>
      <c r="G6" s="6"/>
      <c r="H6" s="8"/>
      <c r="I6" s="6">
        <f t="shared" ref="I6:AO6" si="2">I5*0.1</f>
        <v>131229.77130400002</v>
      </c>
      <c r="J6" s="6">
        <f t="shared" si="2"/>
        <v>131229.77130400002</v>
      </c>
      <c r="K6" s="6">
        <f t="shared" si="2"/>
        <v>131229.77130400002</v>
      </c>
      <c r="L6" s="6">
        <f t="shared" si="2"/>
        <v>215552.76480379995</v>
      </c>
      <c r="M6" s="6">
        <f t="shared" si="2"/>
        <v>229052.76480379995</v>
      </c>
      <c r="N6" s="6">
        <f t="shared" si="2"/>
        <v>229052.76480379995</v>
      </c>
      <c r="O6" s="6">
        <f t="shared" si="2"/>
        <v>453903.72956598504</v>
      </c>
      <c r="P6" s="6">
        <f t="shared" si="2"/>
        <v>467403.72956598504</v>
      </c>
      <c r="Q6" s="6">
        <f t="shared" si="2"/>
        <v>467403.72956598504</v>
      </c>
      <c r="R6" s="6">
        <f t="shared" si="2"/>
        <v>772326.12406642665</v>
      </c>
      <c r="S6" s="6">
        <f t="shared" si="2"/>
        <v>737326.12406642665</v>
      </c>
      <c r="T6" s="6">
        <f t="shared" si="2"/>
        <v>702326.12406642665</v>
      </c>
      <c r="U6" s="6">
        <f t="shared" si="2"/>
        <v>1469503.1125859648</v>
      </c>
      <c r="V6" s="6">
        <f t="shared" si="2"/>
        <v>1413003.1125859648</v>
      </c>
      <c r="W6" s="6">
        <f t="shared" si="2"/>
        <v>1343003.1125859648</v>
      </c>
      <c r="X6" s="6">
        <f t="shared" si="2"/>
        <v>1406207.1968867474</v>
      </c>
      <c r="Y6" s="6">
        <f t="shared" si="2"/>
        <v>1406207.1968867474</v>
      </c>
      <c r="Z6" s="6">
        <f t="shared" si="2"/>
        <v>1357707.1968867474</v>
      </c>
      <c r="AA6" s="6">
        <f t="shared" si="2"/>
        <v>1848133.0112640969</v>
      </c>
      <c r="AB6" s="6">
        <f t="shared" si="2"/>
        <v>1813133.0112640969</v>
      </c>
      <c r="AC6" s="6">
        <f t="shared" si="2"/>
        <v>1826633.0112640969</v>
      </c>
      <c r="AD6" s="6">
        <f t="shared" si="2"/>
        <v>1941217.4009852849</v>
      </c>
      <c r="AE6" s="6">
        <f t="shared" si="2"/>
        <v>1892717.4009852849</v>
      </c>
      <c r="AF6" s="6">
        <f t="shared" si="2"/>
        <v>1857717.4009852849</v>
      </c>
      <c r="AG6" s="6">
        <f t="shared" si="2"/>
        <v>2535785.7249323414</v>
      </c>
      <c r="AH6" s="6">
        <f t="shared" si="2"/>
        <v>2549285.7249323414</v>
      </c>
      <c r="AI6" s="6">
        <f t="shared" si="2"/>
        <v>2549285.7249323414</v>
      </c>
      <c r="AJ6" s="6">
        <f t="shared" si="2"/>
        <v>2371328.2890455001</v>
      </c>
      <c r="AK6" s="6">
        <f t="shared" si="2"/>
        <v>2491557.6227590507</v>
      </c>
      <c r="AL6" s="6">
        <f t="shared" si="2"/>
        <v>2574668.1563585345</v>
      </c>
      <c r="AM6" s="6">
        <f t="shared" si="2"/>
        <v>4107857.0220052432</v>
      </c>
      <c r="AN6" s="6">
        <f t="shared" si="2"/>
        <v>4107857.0220052432</v>
      </c>
      <c r="AO6" s="6">
        <f t="shared" si="2"/>
        <v>4059357.0220052432</v>
      </c>
    </row>
    <row r="7" spans="2:41" ht="30" x14ac:dyDescent="0.25">
      <c r="B7" s="4" t="s">
        <v>63</v>
      </c>
      <c r="C7" s="19">
        <f>F7+G7+H7+I7+J7+K7+L7+M7+N7+O7+P7+Q7</f>
        <v>22104529.173192196</v>
      </c>
      <c r="D7" s="19">
        <f>R7+S7+T7+U7+V7+W7+X7+Y7+Z7+AA7+AB7+AC7</f>
        <v>144859575.00968736</v>
      </c>
      <c r="E7" s="19">
        <f>AD7+AE7+AF7+AG7+AH7+AI7+AJ7+AK7+AL7+AM7+AN7+AO7</f>
        <v>297347710.60738522</v>
      </c>
      <c r="F7" s="8"/>
      <c r="G7" s="8"/>
      <c r="H7" s="8"/>
      <c r="I7" s="6">
        <f t="shared" ref="I7:AO7" si="3">I5-I6</f>
        <v>1181067.9417360004</v>
      </c>
      <c r="J7" s="6">
        <f t="shared" si="3"/>
        <v>1181067.9417360004</v>
      </c>
      <c r="K7" s="6">
        <f t="shared" si="3"/>
        <v>1181067.9417360004</v>
      </c>
      <c r="L7" s="6">
        <f t="shared" si="3"/>
        <v>1939974.8832341994</v>
      </c>
      <c r="M7" s="6">
        <f t="shared" si="3"/>
        <v>2061474.8832341994</v>
      </c>
      <c r="N7" s="6">
        <f t="shared" si="3"/>
        <v>2061474.8832341994</v>
      </c>
      <c r="O7" s="6">
        <f t="shared" si="3"/>
        <v>4085133.5660938653</v>
      </c>
      <c r="P7" s="6">
        <f t="shared" si="3"/>
        <v>4206633.5660938658</v>
      </c>
      <c r="Q7" s="6">
        <f t="shared" si="3"/>
        <v>4206633.5660938658</v>
      </c>
      <c r="R7" s="6">
        <f t="shared" si="3"/>
        <v>6950935.1165978396</v>
      </c>
      <c r="S7" s="6">
        <f t="shared" si="3"/>
        <v>6635935.1165978396</v>
      </c>
      <c r="T7" s="6">
        <f t="shared" si="3"/>
        <v>6320935.1165978396</v>
      </c>
      <c r="U7" s="6">
        <f t="shared" si="3"/>
        <v>13225528.013273682</v>
      </c>
      <c r="V7" s="6">
        <f t="shared" si="3"/>
        <v>12717028.013273682</v>
      </c>
      <c r="W7" s="6">
        <f t="shared" si="3"/>
        <v>12087028.013273682</v>
      </c>
      <c r="X7" s="6">
        <f t="shared" si="3"/>
        <v>12655864.771980725</v>
      </c>
      <c r="Y7" s="6">
        <f t="shared" si="3"/>
        <v>12655864.771980725</v>
      </c>
      <c r="Z7" s="6">
        <f t="shared" si="3"/>
        <v>12219364.771980725</v>
      </c>
      <c r="AA7" s="6">
        <f t="shared" si="3"/>
        <v>16633197.101376873</v>
      </c>
      <c r="AB7" s="6">
        <f t="shared" si="3"/>
        <v>16318197.101376873</v>
      </c>
      <c r="AC7" s="6">
        <f t="shared" si="3"/>
        <v>16439697.101376873</v>
      </c>
      <c r="AD7" s="6">
        <f t="shared" si="3"/>
        <v>17470956.608867563</v>
      </c>
      <c r="AE7" s="6">
        <f t="shared" si="3"/>
        <v>17034456.608867563</v>
      </c>
      <c r="AF7" s="6">
        <f t="shared" si="3"/>
        <v>16719456.608867563</v>
      </c>
      <c r="AG7" s="6">
        <f t="shared" si="3"/>
        <v>22822071.52439107</v>
      </c>
      <c r="AH7" s="6">
        <f t="shared" si="3"/>
        <v>22943571.52439107</v>
      </c>
      <c r="AI7" s="6">
        <f t="shared" si="3"/>
        <v>22943571.52439107</v>
      </c>
      <c r="AJ7" s="6">
        <f t="shared" si="3"/>
        <v>21341954.601409499</v>
      </c>
      <c r="AK7" s="6">
        <f t="shared" si="3"/>
        <v>22424018.604831453</v>
      </c>
      <c r="AL7" s="6">
        <f t="shared" si="3"/>
        <v>23172013.407226808</v>
      </c>
      <c r="AM7" s="6">
        <f t="shared" si="3"/>
        <v>36970713.198047183</v>
      </c>
      <c r="AN7" s="6">
        <f t="shared" si="3"/>
        <v>36970713.198047183</v>
      </c>
      <c r="AO7" s="6">
        <f t="shared" si="3"/>
        <v>36534213.198047183</v>
      </c>
    </row>
    <row r="8" spans="2:41" x14ac:dyDescent="0.25">
      <c r="B8" s="13" t="s">
        <v>64</v>
      </c>
      <c r="C8" s="13"/>
      <c r="D8" s="13"/>
      <c r="E8" s="13"/>
      <c r="F8" s="13"/>
      <c r="G8" s="13"/>
      <c r="H8" s="13"/>
      <c r="I8" s="36">
        <f>I5/Доход!I9</f>
        <v>0.27984158760875349</v>
      </c>
      <c r="J8" s="36">
        <f>J5/Доход!J9</f>
        <v>0.27984158760875349</v>
      </c>
      <c r="K8" s="36">
        <f>K5/Доход!K9</f>
        <v>0.27984158760875349</v>
      </c>
      <c r="L8" s="36">
        <f>L5/Доход!L9</f>
        <v>0.29184544783373384</v>
      </c>
      <c r="M8" s="36">
        <f>M5/Доход!M9</f>
        <v>0.31012363391657805</v>
      </c>
      <c r="N8" s="36">
        <f>N5/Доход!N9</f>
        <v>0.31012363391657805</v>
      </c>
      <c r="O8" s="36">
        <f>O5/Доход!O9</f>
        <v>0.39019573581206668</v>
      </c>
      <c r="P8" s="36">
        <f>P5/Доход!P9</f>
        <v>0.40180093332498368</v>
      </c>
      <c r="Q8" s="36">
        <f>Q5/Доход!Q9</f>
        <v>0.40180093332498368</v>
      </c>
      <c r="R8" s="36">
        <f>R5/Доход!R9</f>
        <v>0.42154013940865309</v>
      </c>
      <c r="S8" s="36">
        <f>S5/Доход!S9</f>
        <v>0.40243693362607375</v>
      </c>
      <c r="T8" s="36">
        <f>T5/Доход!T9</f>
        <v>0.3833337278434944</v>
      </c>
      <c r="U8" s="36">
        <f>U5/Доход!U9</f>
        <v>0.51257009327485414</v>
      </c>
      <c r="V8" s="36">
        <f>V5/Доход!V9</f>
        <v>0.49286260846451829</v>
      </c>
      <c r="W8" s="36">
        <f>W5/Доход!W9</f>
        <v>0.46844625560215519</v>
      </c>
      <c r="X8" s="36">
        <f>X5/Доход!X9</f>
        <v>0.39249285576935966</v>
      </c>
      <c r="Y8" s="36">
        <f>Y5/Доход!Y9</f>
        <v>0.39249285576935966</v>
      </c>
      <c r="Z8" s="36">
        <f>Z5/Доход!Z9</f>
        <v>0.37895580123930306</v>
      </c>
      <c r="AA8" s="36">
        <f>AA5/Доход!AA9</f>
        <v>0.42986730845841575</v>
      </c>
      <c r="AB8" s="36">
        <f>AB5/Доход!AB9</f>
        <v>0.42172646810528891</v>
      </c>
      <c r="AC8" s="36">
        <f>AC5/Доход!AC9</f>
        <v>0.42486650652720925</v>
      </c>
      <c r="AD8" s="36">
        <f>AD5/Доход!AD9</f>
        <v>0.36187790732792086</v>
      </c>
      <c r="AE8" s="36">
        <f>AE5/Доход!AE9</f>
        <v>0.3528366332818012</v>
      </c>
      <c r="AF8" s="36">
        <f>AF5/Доход!AF9</f>
        <v>0.34631200252686944</v>
      </c>
      <c r="AG8" s="36">
        <f>AG5/Доход!AG9</f>
        <v>0.39393013163834301</v>
      </c>
      <c r="AH8" s="36">
        <f>AH5/Доход!AH9</f>
        <v>0.39602733438099963</v>
      </c>
      <c r="AI8" s="36">
        <f>AI5/Доход!AI9</f>
        <v>0.39602733438099963</v>
      </c>
      <c r="AJ8" s="36">
        <f>AJ5/Доход!AJ9</f>
        <v>0.31459421152611844</v>
      </c>
      <c r="AK8" s="36">
        <f>AK5/Доход!AK9</f>
        <v>0.3230886428905026</v>
      </c>
      <c r="AL8" s="36">
        <f>AL5/Доход!AL9</f>
        <v>0.32867624000192863</v>
      </c>
      <c r="AM8" s="36">
        <f>AM5/Доход!AM9</f>
        <v>0.43699968256873212</v>
      </c>
      <c r="AN8" s="36">
        <f>AN5/Доход!AN9</f>
        <v>0.43699968256873212</v>
      </c>
      <c r="AO8" s="36">
        <f>AO5/Доход!AO9</f>
        <v>0.43184018346955522</v>
      </c>
    </row>
    <row r="9" spans="2:41" ht="14.45" x14ac:dyDescent="0.3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7"/>
    </row>
    <row r="10" spans="2:41" x14ac:dyDescent="0.25">
      <c r="B10" s="8" t="s">
        <v>58</v>
      </c>
      <c r="C10" s="8"/>
      <c r="D10" s="8"/>
      <c r="E10" s="8"/>
      <c r="F10" s="20"/>
      <c r="G10" s="20"/>
      <c r="H10" s="20"/>
      <c r="I10" s="9">
        <v>30</v>
      </c>
      <c r="J10" s="9">
        <v>30</v>
      </c>
      <c r="K10" s="9">
        <v>30</v>
      </c>
      <c r="L10" s="9">
        <v>30</v>
      </c>
      <c r="M10" s="9">
        <v>30</v>
      </c>
      <c r="N10" s="9">
        <v>30</v>
      </c>
      <c r="O10" s="9">
        <v>30</v>
      </c>
      <c r="P10" s="9">
        <v>30</v>
      </c>
      <c r="Q10" s="9">
        <v>30</v>
      </c>
      <c r="R10" s="9">
        <v>30</v>
      </c>
      <c r="S10" s="9">
        <v>30</v>
      </c>
      <c r="T10" s="9">
        <v>30</v>
      </c>
      <c r="U10" s="9">
        <v>30</v>
      </c>
      <c r="V10" s="9">
        <v>30</v>
      </c>
      <c r="W10" s="9">
        <v>10</v>
      </c>
      <c r="X10" s="9">
        <v>10</v>
      </c>
      <c r="Y10" s="9">
        <v>10</v>
      </c>
      <c r="Z10" s="9">
        <v>10</v>
      </c>
      <c r="AA10" s="9">
        <v>10</v>
      </c>
      <c r="AB10" s="9">
        <v>10</v>
      </c>
      <c r="AC10" s="9">
        <v>10</v>
      </c>
      <c r="AD10" s="9">
        <v>10</v>
      </c>
      <c r="AE10" s="9">
        <v>10</v>
      </c>
      <c r="AF10" s="9">
        <v>10</v>
      </c>
      <c r="AG10" s="9">
        <v>10</v>
      </c>
      <c r="AH10" s="9">
        <v>10</v>
      </c>
      <c r="AI10" s="9">
        <v>10</v>
      </c>
      <c r="AJ10" s="9">
        <v>10</v>
      </c>
      <c r="AK10" s="9">
        <v>10</v>
      </c>
      <c r="AL10" s="9">
        <v>10</v>
      </c>
      <c r="AM10" s="9">
        <v>10</v>
      </c>
      <c r="AN10" s="9">
        <v>10</v>
      </c>
      <c r="AO10" s="9">
        <v>10</v>
      </c>
    </row>
    <row r="11" spans="2:41" x14ac:dyDescent="0.25">
      <c r="B11" s="18" t="s">
        <v>59</v>
      </c>
      <c r="C11" s="19">
        <f>F11+G11+H11+I11+J11+K11+L11+M11+N11+O11+P11+Q11</f>
        <v>6631358.7519576587</v>
      </c>
      <c r="D11" s="19">
        <f>R11+S11+T11+U11+V11+W11+X11+Y11+Z11+AA11+AB11+AC11</f>
        <v>23656029.77623691</v>
      </c>
      <c r="E11" s="19">
        <f>AD11+AE11+AF11+AG11+AH11+AI11+AJ11+AK11+AL11+AM11+AN11+AO11</f>
        <v>29734771.060738526</v>
      </c>
      <c r="F11" s="18"/>
      <c r="G11" s="18"/>
      <c r="H11" s="18"/>
      <c r="I11" s="19">
        <f>I7*(I10/100)</f>
        <v>354320.38252080011</v>
      </c>
      <c r="J11" s="19">
        <f t="shared" ref="J11:AO11" si="4">J7*(J10/100)</f>
        <v>354320.38252080011</v>
      </c>
      <c r="K11" s="19">
        <f t="shared" si="4"/>
        <v>354320.38252080011</v>
      </c>
      <c r="L11" s="19">
        <f t="shared" si="4"/>
        <v>581992.46497025981</v>
      </c>
      <c r="M11" s="19">
        <f t="shared" si="4"/>
        <v>618442.46497025981</v>
      </c>
      <c r="N11" s="19">
        <f t="shared" si="4"/>
        <v>618442.46497025981</v>
      </c>
      <c r="O11" s="19">
        <f t="shared" si="4"/>
        <v>1225540.0698281596</v>
      </c>
      <c r="P11" s="19">
        <f t="shared" si="4"/>
        <v>1261990.0698281596</v>
      </c>
      <c r="Q11" s="19">
        <f t="shared" si="4"/>
        <v>1261990.0698281596</v>
      </c>
      <c r="R11" s="19">
        <f t="shared" si="4"/>
        <v>2085280.5349793518</v>
      </c>
      <c r="S11" s="19">
        <f t="shared" si="4"/>
        <v>1990780.5349793518</v>
      </c>
      <c r="T11" s="19">
        <f t="shared" si="4"/>
        <v>1896280.5349793518</v>
      </c>
      <c r="U11" s="19">
        <f t="shared" si="4"/>
        <v>3967658.4039821047</v>
      </c>
      <c r="V11" s="19">
        <f t="shared" si="4"/>
        <v>3815108.4039821047</v>
      </c>
      <c r="W11" s="19">
        <f t="shared" si="4"/>
        <v>1208702.8013273682</v>
      </c>
      <c r="X11" s="19">
        <f t="shared" si="4"/>
        <v>1265586.4771980727</v>
      </c>
      <c r="Y11" s="19">
        <f t="shared" si="4"/>
        <v>1265586.4771980727</v>
      </c>
      <c r="Z11" s="19">
        <f t="shared" si="4"/>
        <v>1221936.4771980725</v>
      </c>
      <c r="AA11" s="19">
        <f t="shared" si="4"/>
        <v>1663319.7101376874</v>
      </c>
      <c r="AB11" s="19">
        <f t="shared" si="4"/>
        <v>1631819.7101376874</v>
      </c>
      <c r="AC11" s="19">
        <f t="shared" si="4"/>
        <v>1643969.7101376874</v>
      </c>
      <c r="AD11" s="19">
        <f t="shared" si="4"/>
        <v>1747095.6608867564</v>
      </c>
      <c r="AE11" s="19">
        <f t="shared" si="4"/>
        <v>1703445.6608867564</v>
      </c>
      <c r="AF11" s="19">
        <f t="shared" si="4"/>
        <v>1671945.6608867564</v>
      </c>
      <c r="AG11" s="19">
        <f t="shared" si="4"/>
        <v>2282207.1524391072</v>
      </c>
      <c r="AH11" s="19">
        <f t="shared" si="4"/>
        <v>2294357.1524391072</v>
      </c>
      <c r="AI11" s="19">
        <f t="shared" si="4"/>
        <v>2294357.1524391072</v>
      </c>
      <c r="AJ11" s="19">
        <f t="shared" si="4"/>
        <v>2134195.46014095</v>
      </c>
      <c r="AK11" s="19">
        <f t="shared" si="4"/>
        <v>2242401.8604831453</v>
      </c>
      <c r="AL11" s="19">
        <f t="shared" si="4"/>
        <v>2317201.340722681</v>
      </c>
      <c r="AM11" s="19">
        <f t="shared" si="4"/>
        <v>3697071.3198047187</v>
      </c>
      <c r="AN11" s="19">
        <f t="shared" si="4"/>
        <v>3697071.3198047187</v>
      </c>
      <c r="AO11" s="19">
        <f t="shared" si="4"/>
        <v>3653421.3198047187</v>
      </c>
    </row>
    <row r="14" spans="2:41" x14ac:dyDescent="0.25">
      <c r="B14" s="55" t="s">
        <v>27</v>
      </c>
      <c r="I14" s="2"/>
    </row>
    <row r="15" spans="2:41" x14ac:dyDescent="0.25">
      <c r="B15" t="s">
        <v>90</v>
      </c>
      <c r="C15" t="s">
        <v>86</v>
      </c>
      <c r="D15" s="2">
        <f>SUM(I11:V11)</f>
        <v>20386467.164859921</v>
      </c>
      <c r="E15" s="2"/>
      <c r="I15" s="2"/>
      <c r="J15" s="2"/>
    </row>
    <row r="16" spans="2:41" x14ac:dyDescent="0.25">
      <c r="B16" t="s">
        <v>87</v>
      </c>
      <c r="C16" t="s">
        <v>89</v>
      </c>
      <c r="D16" s="2">
        <f>SUM(W11:AO11)</f>
        <v>39635692.424073175</v>
      </c>
      <c r="E16" s="2"/>
      <c r="F16" s="2"/>
    </row>
    <row r="17" spans="2:41" x14ac:dyDescent="0.25">
      <c r="B17" t="s">
        <v>68</v>
      </c>
      <c r="D17" s="2">
        <f>D15+D16</f>
        <v>60022159.588933095</v>
      </c>
      <c r="F17" s="2">
        <f>D17-E18</f>
        <v>40022159.588933095</v>
      </c>
    </row>
    <row r="18" spans="2:41" x14ac:dyDescent="0.25">
      <c r="E18">
        <v>20000000</v>
      </c>
    </row>
    <row r="19" spans="2:41" x14ac:dyDescent="0.25">
      <c r="B19" t="s">
        <v>88</v>
      </c>
      <c r="G19" s="2"/>
    </row>
    <row r="20" spans="2:41" x14ac:dyDescent="0.25">
      <c r="B20" t="s">
        <v>76</v>
      </c>
      <c r="C20" s="2">
        <f>SUM(I11:Q11)</f>
        <v>6631358.7519576587</v>
      </c>
      <c r="E20">
        <f>(C20*100)/E18</f>
        <v>33.156793759788293</v>
      </c>
      <c r="G20" s="2"/>
    </row>
    <row r="21" spans="2:41" x14ac:dyDescent="0.25">
      <c r="B21" t="s">
        <v>77</v>
      </c>
      <c r="C21" s="2">
        <f>SUM(R11:AC11)</f>
        <v>23656029.77623691</v>
      </c>
      <c r="E21">
        <f>(C21*100)/E18</f>
        <v>118.28014888118456</v>
      </c>
      <c r="G21" s="2"/>
    </row>
    <row r="22" spans="2:41" x14ac:dyDescent="0.25">
      <c r="B22" t="s">
        <v>78</v>
      </c>
      <c r="C22" s="2">
        <f>SUM(AD11:AO11)</f>
        <v>29734771.060738526</v>
      </c>
      <c r="E22">
        <f>(C22*100)/E18</f>
        <v>148.67385530369262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2:41" x14ac:dyDescent="0.25">
      <c r="C23" s="2">
        <f>SUM(C20:C22)</f>
        <v>60022159.588933095</v>
      </c>
      <c r="E23">
        <f>SUM(E20:E22)</f>
        <v>300.11079794466548</v>
      </c>
    </row>
    <row r="24" spans="2:41" x14ac:dyDescent="0.25">
      <c r="C24" s="56"/>
    </row>
    <row r="26" spans="2:41" x14ac:dyDescent="0.25">
      <c r="B26" s="57"/>
    </row>
    <row r="27" spans="2:41" x14ac:dyDescent="0.25">
      <c r="B27" s="57"/>
    </row>
    <row r="28" spans="2:41" x14ac:dyDescent="0.25">
      <c r="B28" s="57"/>
    </row>
    <row r="31" spans="2:41" x14ac:dyDescent="0.25">
      <c r="C31" s="56"/>
    </row>
    <row r="32" spans="2:41" x14ac:dyDescent="0.25"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</sheetData>
  <mergeCells count="5">
    <mergeCell ref="C3:C4"/>
    <mergeCell ref="D3:D4"/>
    <mergeCell ref="E3:E4"/>
    <mergeCell ref="B9:AO9"/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Инвестиции</vt:lpstr>
      <vt:lpstr>Расходы</vt:lpstr>
      <vt:lpstr>Доход</vt:lpstr>
      <vt:lpstr>Прибыль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</dc:creator>
  <cp:lastModifiedBy>Ирина</cp:lastModifiedBy>
  <dcterms:created xsi:type="dcterms:W3CDTF">2023-06-09T10:55:37Z</dcterms:created>
  <dcterms:modified xsi:type="dcterms:W3CDTF">2023-08-07T06:20:18Z</dcterms:modified>
</cp:coreProperties>
</file>