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/>
  <bookViews>
    <workbookView xWindow="0" yWindow="0" windowWidth="22260" windowHeight="12300" tabRatio="913" activeTab="4"/>
  </bookViews>
  <sheets>
    <sheet name="Штатное-кадровое расписание" sheetId="16" r:id="rId1"/>
    <sheet name="деятельность" sheetId="3" r:id="rId2"/>
    <sheet name="каналы продаж" sheetId="9" r:id="rId3"/>
    <sheet name="ТОО &quot;Дәмді Қус&quot; план продаж" sheetId="10" r:id="rId4"/>
    <sheet name="Бюджет" sheetId="5" r:id="rId5"/>
  </sheets>
  <definedNames>
    <definedName name="_xlnm._FilterDatabase" localSheetId="0" hidden="1">'Штатное-кадровое расписание'!$A$1:$I$27</definedName>
    <definedName name="_xlnm.Print_Area" localSheetId="2">'каналы продаж'!$A$1:$B$6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8" i="5"/>
  <c r="N111"/>
  <c r="N112"/>
  <c r="N113"/>
  <c r="N114"/>
  <c r="N115"/>
  <c r="K28" i="16"/>
  <c r="L28"/>
  <c r="M28"/>
  <c r="N28"/>
  <c r="O28"/>
  <c r="P28"/>
  <c r="Q28"/>
  <c r="R28"/>
  <c r="S28"/>
  <c r="T28"/>
  <c r="U28"/>
  <c r="J28"/>
  <c r="C10" i="10"/>
  <c r="B24" i="5"/>
  <c r="E9" i="10"/>
  <c r="S5"/>
  <c r="S6"/>
  <c r="S7"/>
  <c r="S8"/>
  <c r="S9"/>
  <c r="B9" i="5"/>
  <c r="J23" i="16"/>
  <c r="K23"/>
  <c r="J22"/>
  <c r="B126" i="5"/>
  <c r="N124"/>
  <c r="N123"/>
  <c r="C126"/>
  <c r="D126"/>
  <c r="E126"/>
  <c r="F126"/>
  <c r="G126"/>
  <c r="H126"/>
  <c r="I126"/>
  <c r="J126"/>
  <c r="K126"/>
  <c r="L126"/>
  <c r="M126"/>
  <c r="S4" i="10"/>
  <c r="S3"/>
  <c r="N96" i="5"/>
  <c r="N97"/>
  <c r="N98"/>
  <c r="N99"/>
  <c r="N101"/>
  <c r="B8"/>
  <c r="B6"/>
  <c r="B7"/>
  <c r="B5"/>
  <c r="D8" i="10"/>
  <c r="C8" i="5" s="1"/>
  <c r="D7" i="10"/>
  <c r="E7" s="1"/>
  <c r="D6"/>
  <c r="C6" i="5" s="1"/>
  <c r="D5" i="10"/>
  <c r="E5" s="1"/>
  <c r="D5" i="5" s="1"/>
  <c r="J15" i="16"/>
  <c r="J14"/>
  <c r="J13"/>
  <c r="C7" i="5" l="1"/>
  <c r="C5"/>
  <c r="D10" i="10"/>
  <c r="F7"/>
  <c r="D7" i="5"/>
  <c r="E6" i="10"/>
  <c r="F5"/>
  <c r="E8"/>
  <c r="F9"/>
  <c r="E3"/>
  <c r="B3" i="5"/>
  <c r="B10" s="1"/>
  <c r="B50" s="1"/>
  <c r="B40" s="1"/>
  <c r="E10" i="10" l="1"/>
  <c r="F8"/>
  <c r="D8" i="5"/>
  <c r="G7" i="10"/>
  <c r="E7" i="5"/>
  <c r="F6" i="10"/>
  <c r="D6" i="5"/>
  <c r="G5" i="10"/>
  <c r="E5" i="5"/>
  <c r="G9" i="10"/>
  <c r="D9" i="5"/>
  <c r="C9"/>
  <c r="H5" i="10" l="1"/>
  <c r="F5" i="5"/>
  <c r="G8" i="10"/>
  <c r="E8" i="5"/>
  <c r="H7" i="10"/>
  <c r="F7" i="5"/>
  <c r="G6" i="10"/>
  <c r="E6" i="5"/>
  <c r="H9" i="10"/>
  <c r="I5" l="1"/>
  <c r="G5" i="5"/>
  <c r="I7" i="10"/>
  <c r="G7" i="5"/>
  <c r="H6" i="10"/>
  <c r="F6" i="5"/>
  <c r="H8" i="10"/>
  <c r="F8" i="5"/>
  <c r="I9" i="10"/>
  <c r="C3" i="5"/>
  <c r="I8" i="10" l="1"/>
  <c r="G8" i="5"/>
  <c r="J5" i="10"/>
  <c r="H5" i="5"/>
  <c r="J7" i="10"/>
  <c r="H7" i="5"/>
  <c r="I6" i="10"/>
  <c r="G6" i="5"/>
  <c r="C10"/>
  <c r="C50" s="1"/>
  <c r="J9" i="10"/>
  <c r="D3" i="5"/>
  <c r="D10" s="1"/>
  <c r="D50" s="1"/>
  <c r="J6" i="10" l="1"/>
  <c r="H6" i="5"/>
  <c r="J8" i="10"/>
  <c r="H8" i="5"/>
  <c r="K5" i="10"/>
  <c r="I5" i="5"/>
  <c r="K7" i="10"/>
  <c r="I7" i="5"/>
  <c r="K9" i="10"/>
  <c r="F3"/>
  <c r="F10" s="1"/>
  <c r="K6" l="1"/>
  <c r="I6" i="5"/>
  <c r="K8" i="10"/>
  <c r="I8" i="5"/>
  <c r="L7" i="10"/>
  <c r="J7" i="5"/>
  <c r="L5" i="10"/>
  <c r="J5" i="5"/>
  <c r="L9" i="10"/>
  <c r="E3" i="5"/>
  <c r="E9"/>
  <c r="G4" i="10"/>
  <c r="F4" i="5" s="1"/>
  <c r="G3" i="10"/>
  <c r="G10" l="1"/>
  <c r="L8"/>
  <c r="J8" i="5"/>
  <c r="M5" i="10"/>
  <c r="K5" i="5"/>
  <c r="L6" i="10"/>
  <c r="J6" i="5"/>
  <c r="M7" i="10"/>
  <c r="K7" i="5"/>
  <c r="F3"/>
  <c r="M9" i="10"/>
  <c r="E10" i="5"/>
  <c r="E50" s="1"/>
  <c r="H4" i="10"/>
  <c r="G4" i="5" s="1"/>
  <c r="H3" i="10"/>
  <c r="H10" l="1"/>
  <c r="M8"/>
  <c r="K8" i="5"/>
  <c r="N5" i="10"/>
  <c r="M5" i="5" s="1"/>
  <c r="N5" s="1"/>
  <c r="L5"/>
  <c r="N7" i="10"/>
  <c r="M7" i="5" s="1"/>
  <c r="L7"/>
  <c r="O7" i="10"/>
  <c r="M6"/>
  <c r="K6" i="5"/>
  <c r="G3"/>
  <c r="N9" i="10"/>
  <c r="G9" i="5"/>
  <c r="F9"/>
  <c r="I4" i="10"/>
  <c r="H4" i="5" s="1"/>
  <c r="I3" i="10"/>
  <c r="I10" l="1"/>
  <c r="N7" i="5"/>
  <c r="O8" i="10"/>
  <c r="N6"/>
  <c r="M6" i="5" s="1"/>
  <c r="L6"/>
  <c r="N8" i="10"/>
  <c r="M8" i="5" s="1"/>
  <c r="L8"/>
  <c r="G10"/>
  <c r="G50" s="1"/>
  <c r="H3"/>
  <c r="F10"/>
  <c r="F50" s="1"/>
  <c r="H9"/>
  <c r="J4" i="10"/>
  <c r="I4" i="5" s="1"/>
  <c r="J3" i="10"/>
  <c r="N8" i="5" l="1"/>
  <c r="J10" i="10"/>
  <c r="N6" i="5"/>
  <c r="O6" i="10"/>
  <c r="I3" i="5"/>
  <c r="H10"/>
  <c r="H50" s="1"/>
  <c r="K4" i="10"/>
  <c r="J4" i="5" s="1"/>
  <c r="K3" i="10"/>
  <c r="K10" l="1"/>
  <c r="J3" i="5"/>
  <c r="J9"/>
  <c r="I9"/>
  <c r="L4" i="10"/>
  <c r="K4" i="5" s="1"/>
  <c r="L3" i="10"/>
  <c r="L10" l="1"/>
  <c r="K3" i="5"/>
  <c r="J10"/>
  <c r="J50" s="1"/>
  <c r="I10"/>
  <c r="I50" s="1"/>
  <c r="K9"/>
  <c r="M4" i="10"/>
  <c r="L4" i="5" s="1"/>
  <c r="M3" i="10"/>
  <c r="M10" s="1"/>
  <c r="L3" i="5" l="1"/>
  <c r="K10"/>
  <c r="K50" s="1"/>
  <c r="L9"/>
  <c r="N4" i="10"/>
  <c r="M4" i="5" s="1"/>
  <c r="N3" i="10"/>
  <c r="N10" l="1"/>
  <c r="L10" i="5"/>
  <c r="L50" s="1"/>
  <c r="M3"/>
  <c r="N3" s="1"/>
  <c r="O9" i="10" l="1"/>
  <c r="M9" i="5"/>
  <c r="K22" i="16"/>
  <c r="L22"/>
  <c r="I22"/>
  <c r="F25"/>
  <c r="F26"/>
  <c r="F22"/>
  <c r="K26"/>
  <c r="K25"/>
  <c r="M10" i="5" l="1"/>
  <c r="M50" s="1"/>
  <c r="N9"/>
  <c r="M22" i="16"/>
  <c r="N22" l="1"/>
  <c r="O22" l="1"/>
  <c r="I2"/>
  <c r="P22" l="1"/>
  <c r="N62" i="5"/>
  <c r="L23" i="16"/>
  <c r="F23"/>
  <c r="I23"/>
  <c r="N72" i="5"/>
  <c r="N122"/>
  <c r="N91"/>
  <c r="B88"/>
  <c r="N94"/>
  <c r="N117"/>
  <c r="B95"/>
  <c r="L16" i="16"/>
  <c r="D57" i="5"/>
  <c r="E57" s="1"/>
  <c r="F57" s="1"/>
  <c r="G57" s="1"/>
  <c r="H57" s="1"/>
  <c r="I57" s="1"/>
  <c r="J57" s="1"/>
  <c r="K57" s="1"/>
  <c r="L57" s="1"/>
  <c r="M57" s="1"/>
  <c r="L24" i="16"/>
  <c r="N92" i="5"/>
  <c r="N73"/>
  <c r="N126" l="1"/>
  <c r="M23" i="16"/>
  <c r="Q22"/>
  <c r="L26"/>
  <c r="L25"/>
  <c r="H27"/>
  <c r="G27"/>
  <c r="J17"/>
  <c r="J18"/>
  <c r="J19"/>
  <c r="J20"/>
  <c r="J21"/>
  <c r="I3"/>
  <c r="R22" l="1"/>
  <c r="N23"/>
  <c r="M16"/>
  <c r="K17"/>
  <c r="K18"/>
  <c r="L18" s="1"/>
  <c r="M18" s="1"/>
  <c r="N18" s="1"/>
  <c r="O18" s="1"/>
  <c r="P18" s="1"/>
  <c r="Q18" s="1"/>
  <c r="R18" s="1"/>
  <c r="S18" s="1"/>
  <c r="T18" s="1"/>
  <c r="U18" s="1"/>
  <c r="K19"/>
  <c r="L19" s="1"/>
  <c r="M19" s="1"/>
  <c r="N19" s="1"/>
  <c r="O19" s="1"/>
  <c r="P19" s="1"/>
  <c r="Q19" s="1"/>
  <c r="R19" s="1"/>
  <c r="S19" s="1"/>
  <c r="T19" s="1"/>
  <c r="U19" s="1"/>
  <c r="K20"/>
  <c r="L20" s="1"/>
  <c r="M20" s="1"/>
  <c r="N20" s="1"/>
  <c r="O20" s="1"/>
  <c r="P20" s="1"/>
  <c r="Q20" s="1"/>
  <c r="R20" s="1"/>
  <c r="S20" s="1"/>
  <c r="T20" s="1"/>
  <c r="U20" s="1"/>
  <c r="K21"/>
  <c r="L21" s="1"/>
  <c r="M21" s="1"/>
  <c r="N21" s="1"/>
  <c r="O21" s="1"/>
  <c r="P21" s="1"/>
  <c r="Q21" s="1"/>
  <c r="R21" s="1"/>
  <c r="S21" s="1"/>
  <c r="T21" s="1"/>
  <c r="U21" s="1"/>
  <c r="M24"/>
  <c r="M25"/>
  <c r="M26"/>
  <c r="B27" i="5"/>
  <c r="J3" i="16"/>
  <c r="K3" s="1"/>
  <c r="L3" s="1"/>
  <c r="M3" s="1"/>
  <c r="N3" s="1"/>
  <c r="O3" s="1"/>
  <c r="P3" s="1"/>
  <c r="Q3" s="1"/>
  <c r="R3" s="1"/>
  <c r="S3" s="1"/>
  <c r="T3" s="1"/>
  <c r="U3" s="1"/>
  <c r="J4"/>
  <c r="K4" s="1"/>
  <c r="L4" s="1"/>
  <c r="M4" s="1"/>
  <c r="N4" s="1"/>
  <c r="O4" s="1"/>
  <c r="P4" s="1"/>
  <c r="Q4" s="1"/>
  <c r="R4" s="1"/>
  <c r="S4" s="1"/>
  <c r="T4" s="1"/>
  <c r="U4" s="1"/>
  <c r="J5"/>
  <c r="K5" s="1"/>
  <c r="L5" s="1"/>
  <c r="M5" s="1"/>
  <c r="N5" s="1"/>
  <c r="O5" s="1"/>
  <c r="P5" s="1"/>
  <c r="Q5" s="1"/>
  <c r="R5" s="1"/>
  <c r="S5" s="1"/>
  <c r="T5" s="1"/>
  <c r="U5" s="1"/>
  <c r="J6"/>
  <c r="K6" s="1"/>
  <c r="L6" s="1"/>
  <c r="M6" s="1"/>
  <c r="N6" s="1"/>
  <c r="O6" s="1"/>
  <c r="P6" s="1"/>
  <c r="Q6" s="1"/>
  <c r="R6" s="1"/>
  <c r="S6" s="1"/>
  <c r="T6" s="1"/>
  <c r="U6" s="1"/>
  <c r="J7"/>
  <c r="K7" s="1"/>
  <c r="L7" s="1"/>
  <c r="M7" s="1"/>
  <c r="N7" s="1"/>
  <c r="O7" s="1"/>
  <c r="P7" s="1"/>
  <c r="Q7" s="1"/>
  <c r="R7" s="1"/>
  <c r="S7" s="1"/>
  <c r="T7" s="1"/>
  <c r="U7" s="1"/>
  <c r="J8"/>
  <c r="K8" s="1"/>
  <c r="L8" s="1"/>
  <c r="M8" s="1"/>
  <c r="N8" s="1"/>
  <c r="O8" s="1"/>
  <c r="P8" s="1"/>
  <c r="Q8" s="1"/>
  <c r="R8" s="1"/>
  <c r="S8" s="1"/>
  <c r="T8" s="1"/>
  <c r="U8" s="1"/>
  <c r="J9"/>
  <c r="K9" s="1"/>
  <c r="L9" s="1"/>
  <c r="M9" s="1"/>
  <c r="N9" s="1"/>
  <c r="O9" s="1"/>
  <c r="P9" s="1"/>
  <c r="Q9" s="1"/>
  <c r="R9" s="1"/>
  <c r="S9" s="1"/>
  <c r="T9" s="1"/>
  <c r="U9" s="1"/>
  <c r="J10"/>
  <c r="J11"/>
  <c r="K11" s="1"/>
  <c r="L11" s="1"/>
  <c r="M11" s="1"/>
  <c r="N11" s="1"/>
  <c r="O11" s="1"/>
  <c r="P11" s="1"/>
  <c r="Q11" s="1"/>
  <c r="R11" s="1"/>
  <c r="S11" s="1"/>
  <c r="T11" s="1"/>
  <c r="U11" s="1"/>
  <c r="J12"/>
  <c r="J2"/>
  <c r="K2" s="1"/>
  <c r="L17" l="1"/>
  <c r="O23"/>
  <c r="S22"/>
  <c r="D27" i="5"/>
  <c r="N16" i="16"/>
  <c r="K12"/>
  <c r="K10"/>
  <c r="N24"/>
  <c r="N25"/>
  <c r="N26"/>
  <c r="C27" i="5"/>
  <c r="N29"/>
  <c r="L2" i="16"/>
  <c r="I27"/>
  <c r="I4"/>
  <c r="I5"/>
  <c r="I6"/>
  <c r="I7"/>
  <c r="I8"/>
  <c r="I9"/>
  <c r="I10"/>
  <c r="I11"/>
  <c r="I12"/>
  <c r="I13"/>
  <c r="I14"/>
  <c r="I15"/>
  <c r="I16"/>
  <c r="I17"/>
  <c r="I18"/>
  <c r="I19"/>
  <c r="I20"/>
  <c r="I21"/>
  <c r="I24"/>
  <c r="I25"/>
  <c r="I26"/>
  <c r="F24"/>
  <c r="F21"/>
  <c r="F20"/>
  <c r="F19"/>
  <c r="F18"/>
  <c r="F17"/>
  <c r="F16"/>
  <c r="F15"/>
  <c r="K15" s="1"/>
  <c r="F14"/>
  <c r="K14" s="1"/>
  <c r="F13"/>
  <c r="K13" s="1"/>
  <c r="F12"/>
  <c r="F2"/>
  <c r="F4"/>
  <c r="F8"/>
  <c r="F3"/>
  <c r="F6"/>
  <c r="F9"/>
  <c r="F7"/>
  <c r="F10"/>
  <c r="F11"/>
  <c r="F5"/>
  <c r="M17" l="1"/>
  <c r="L29"/>
  <c r="J16"/>
  <c r="K16"/>
  <c r="L13"/>
  <c r="M13" s="1"/>
  <c r="L14"/>
  <c r="M14" s="1"/>
  <c r="L15"/>
  <c r="M15" s="1"/>
  <c r="T22"/>
  <c r="P23"/>
  <c r="C26" i="5"/>
  <c r="O16" i="16"/>
  <c r="O24"/>
  <c r="K27"/>
  <c r="C24" i="5" s="1"/>
  <c r="C23" s="1"/>
  <c r="L10" i="16"/>
  <c r="L12"/>
  <c r="O26"/>
  <c r="O25"/>
  <c r="B26" i="5"/>
  <c r="F27" i="16"/>
  <c r="M2"/>
  <c r="K29" l="1"/>
  <c r="N17"/>
  <c r="M29"/>
  <c r="J29"/>
  <c r="J27"/>
  <c r="B23" i="5" s="1"/>
  <c r="B25" s="1"/>
  <c r="U22" i="16"/>
  <c r="Q23"/>
  <c r="L27"/>
  <c r="D24" i="5" s="1"/>
  <c r="P16" i="16"/>
  <c r="E27" i="5"/>
  <c r="M12" i="16"/>
  <c r="M10"/>
  <c r="P24"/>
  <c r="N15"/>
  <c r="N14"/>
  <c r="N13"/>
  <c r="P25"/>
  <c r="P26"/>
  <c r="C25" i="5"/>
  <c r="N2" i="16"/>
  <c r="D23" i="5"/>
  <c r="O17" i="16" l="1"/>
  <c r="N29"/>
  <c r="R23"/>
  <c r="Q16"/>
  <c r="F27" i="5"/>
  <c r="N10" i="16"/>
  <c r="E26" i="5"/>
  <c r="N12" i="16"/>
  <c r="M27"/>
  <c r="E24" i="5" s="1"/>
  <c r="E23" s="1"/>
  <c r="Q24" i="16"/>
  <c r="D26" i="5"/>
  <c r="O15" i="16"/>
  <c r="O14"/>
  <c r="O13"/>
  <c r="Q25"/>
  <c r="Q26"/>
  <c r="D25" i="5"/>
  <c r="O2" i="16"/>
  <c r="P17" l="1"/>
  <c r="O29"/>
  <c r="S23"/>
  <c r="B61" i="5"/>
  <c r="B53" s="1"/>
  <c r="C88"/>
  <c r="G27"/>
  <c r="R16" i="16"/>
  <c r="O12"/>
  <c r="N27"/>
  <c r="F24" i="5" s="1"/>
  <c r="F23" s="1"/>
  <c r="O10" i="16"/>
  <c r="F26" i="5"/>
  <c r="R24" i="16"/>
  <c r="P15"/>
  <c r="P14"/>
  <c r="P13"/>
  <c r="R26"/>
  <c r="R25"/>
  <c r="E25" i="5"/>
  <c r="P2" i="16"/>
  <c r="Q17" l="1"/>
  <c r="P29"/>
  <c r="B28" i="5"/>
  <c r="B22" s="1"/>
  <c r="T23" i="16"/>
  <c r="H27" i="5"/>
  <c r="O27" i="16"/>
  <c r="G24" i="5" s="1"/>
  <c r="G23" s="1"/>
  <c r="S16" i="16"/>
  <c r="P10"/>
  <c r="G26" i="5"/>
  <c r="S24" i="16"/>
  <c r="P12"/>
  <c r="Q15"/>
  <c r="Q14"/>
  <c r="Q13"/>
  <c r="S25"/>
  <c r="S26"/>
  <c r="F25" i="5"/>
  <c r="Q2" i="16"/>
  <c r="R17" l="1"/>
  <c r="Q29"/>
  <c r="B35" i="5"/>
  <c r="B38" s="1"/>
  <c r="B37"/>
  <c r="B36"/>
  <c r="B39"/>
  <c r="U23" i="16"/>
  <c r="T16"/>
  <c r="I27" i="5"/>
  <c r="T24" i="16"/>
  <c r="Q12"/>
  <c r="P27"/>
  <c r="H24" i="5" s="1"/>
  <c r="H23" s="1"/>
  <c r="Q10" i="16"/>
  <c r="H26" i="5"/>
  <c r="R15" i="16"/>
  <c r="R14"/>
  <c r="R13"/>
  <c r="T26"/>
  <c r="T25"/>
  <c r="G25" i="5"/>
  <c r="R2" i="16"/>
  <c r="S17" l="1"/>
  <c r="R29"/>
  <c r="B33" i="5"/>
  <c r="H25"/>
  <c r="U16" i="16"/>
  <c r="J27" i="5"/>
  <c r="R12" i="16"/>
  <c r="U24"/>
  <c r="Q27"/>
  <c r="I24" i="5" s="1"/>
  <c r="I23" s="1"/>
  <c r="R10" i="16"/>
  <c r="I26" i="5"/>
  <c r="S15" i="16"/>
  <c r="S14"/>
  <c r="S13"/>
  <c r="U25"/>
  <c r="U26"/>
  <c r="S2"/>
  <c r="T17" l="1"/>
  <c r="S29"/>
  <c r="K27" i="5"/>
  <c r="S10" i="16"/>
  <c r="J26" i="5"/>
  <c r="R27" i="16"/>
  <c r="J24" i="5" s="1"/>
  <c r="J23" s="1"/>
  <c r="S12" i="16"/>
  <c r="T15"/>
  <c r="T14"/>
  <c r="T13"/>
  <c r="I25" i="5"/>
  <c r="T2" i="16"/>
  <c r="U17" l="1"/>
  <c r="T29"/>
  <c r="S27"/>
  <c r="K24" i="5" s="1"/>
  <c r="K23" s="1"/>
  <c r="L27"/>
  <c r="T12" i="16"/>
  <c r="T10"/>
  <c r="K26" i="5"/>
  <c r="U15" i="16"/>
  <c r="U14"/>
  <c r="U13"/>
  <c r="J25" i="5"/>
  <c r="U2" i="16"/>
  <c r="U29" l="1"/>
  <c r="T27"/>
  <c r="L24" i="5" s="1"/>
  <c r="K25"/>
  <c r="M27"/>
  <c r="N27" s="1"/>
  <c r="U10" i="16"/>
  <c r="L26" i="5"/>
  <c r="U12" i="16"/>
  <c r="L23" i="5" l="1"/>
  <c r="L25" s="1"/>
  <c r="U27" i="16"/>
  <c r="M24" i="5" s="1"/>
  <c r="M23" s="1"/>
  <c r="N24" l="1"/>
  <c r="M26"/>
  <c r="N26" s="1"/>
  <c r="M25"/>
  <c r="N25" s="1"/>
  <c r="O5" i="10" l="1"/>
  <c r="C95" i="5" l="1"/>
  <c r="C28" l="1"/>
  <c r="D28"/>
  <c r="D36" s="1"/>
  <c r="D39" l="1"/>
  <c r="D35"/>
  <c r="D38" s="1"/>
  <c r="D37"/>
  <c r="E28"/>
  <c r="E35" s="1"/>
  <c r="E38" s="1"/>
  <c r="C37"/>
  <c r="C35"/>
  <c r="C38" s="1"/>
  <c r="C39"/>
  <c r="C36"/>
  <c r="C22"/>
  <c r="F28" l="1"/>
  <c r="F36" s="1"/>
  <c r="E36"/>
  <c r="E39"/>
  <c r="E37"/>
  <c r="F37" l="1"/>
  <c r="F39"/>
  <c r="F35"/>
  <c r="F38" s="1"/>
  <c r="G28" l="1"/>
  <c r="H28"/>
  <c r="I28" l="1"/>
  <c r="I35" s="1"/>
  <c r="I38" s="1"/>
  <c r="G39"/>
  <c r="G37"/>
  <c r="G36"/>
  <c r="G35"/>
  <c r="G38" s="1"/>
  <c r="H39"/>
  <c r="H35"/>
  <c r="H38" s="1"/>
  <c r="H37"/>
  <c r="H36"/>
  <c r="I37" l="1"/>
  <c r="I39"/>
  <c r="I36"/>
  <c r="K28" l="1"/>
  <c r="K36" s="1"/>
  <c r="J28"/>
  <c r="K37" l="1"/>
  <c r="K39"/>
  <c r="K35"/>
  <c r="K38" s="1"/>
  <c r="L28"/>
  <c r="J36"/>
  <c r="J37"/>
  <c r="J39"/>
  <c r="J35"/>
  <c r="J38" s="1"/>
  <c r="L39" l="1"/>
  <c r="L37"/>
  <c r="L36"/>
  <c r="L35"/>
  <c r="L38" s="1"/>
  <c r="M28" l="1"/>
  <c r="M36" l="1"/>
  <c r="M37"/>
  <c r="M39"/>
  <c r="M35"/>
  <c r="M38" s="1"/>
  <c r="N28"/>
  <c r="O3" i="10"/>
  <c r="O4"/>
  <c r="O10" l="1"/>
  <c r="N35" i="5" l="1"/>
  <c r="E22" l="1"/>
  <c r="H22"/>
  <c r="I22"/>
  <c r="J22"/>
  <c r="K22"/>
  <c r="L22"/>
  <c r="N14"/>
  <c r="N13"/>
  <c r="G22" l="1"/>
  <c r="H88"/>
  <c r="F22"/>
  <c r="M61"/>
  <c r="M53" s="1"/>
  <c r="M22"/>
  <c r="H61"/>
  <c r="H53" s="1"/>
  <c r="I88"/>
  <c r="I61"/>
  <c r="I53" s="1"/>
  <c r="J88"/>
  <c r="G61"/>
  <c r="G53" s="1"/>
  <c r="L61"/>
  <c r="L53" s="1"/>
  <c r="M88"/>
  <c r="F61"/>
  <c r="F53" s="1"/>
  <c r="G88"/>
  <c r="J61"/>
  <c r="J53" s="1"/>
  <c r="K88"/>
  <c r="E61"/>
  <c r="E53" s="1"/>
  <c r="K61"/>
  <c r="K53" s="1"/>
  <c r="L88"/>
  <c r="D61"/>
  <c r="D53" s="1"/>
  <c r="E88"/>
  <c r="C61"/>
  <c r="C53" s="1"/>
  <c r="D88"/>
  <c r="N4"/>
  <c r="N10" s="1"/>
  <c r="O9" s="1"/>
  <c r="N130"/>
  <c r="N133"/>
  <c r="N134"/>
  <c r="B135"/>
  <c r="B137" s="1"/>
  <c r="N137" s="1"/>
  <c r="C135"/>
  <c r="D135"/>
  <c r="E135"/>
  <c r="F135"/>
  <c r="G135"/>
  <c r="H135"/>
  <c r="I135"/>
  <c r="J135"/>
  <c r="K135"/>
  <c r="L135"/>
  <c r="M135"/>
  <c r="N49"/>
  <c r="N121"/>
  <c r="N120"/>
  <c r="N118"/>
  <c r="N116"/>
  <c r="N108"/>
  <c r="N107"/>
  <c r="N70"/>
  <c r="N69"/>
  <c r="N68"/>
  <c r="N67"/>
  <c r="M100"/>
  <c r="L100"/>
  <c r="K100"/>
  <c r="J100"/>
  <c r="I100"/>
  <c r="H100"/>
  <c r="G100"/>
  <c r="F100"/>
  <c r="E100"/>
  <c r="D100"/>
  <c r="C100"/>
  <c r="B100"/>
  <c r="M95"/>
  <c r="L95"/>
  <c r="K95"/>
  <c r="J95"/>
  <c r="I95"/>
  <c r="H95"/>
  <c r="G95"/>
  <c r="F95"/>
  <c r="E95"/>
  <c r="D95"/>
  <c r="N90"/>
  <c r="N89"/>
  <c r="N87"/>
  <c r="N86"/>
  <c r="M85"/>
  <c r="L85"/>
  <c r="K85"/>
  <c r="J85"/>
  <c r="I85"/>
  <c r="H85"/>
  <c r="G85"/>
  <c r="F85"/>
  <c r="E85"/>
  <c r="D85"/>
  <c r="C85"/>
  <c r="B85"/>
  <c r="N84"/>
  <c r="N83"/>
  <c r="N82"/>
  <c r="N81"/>
  <c r="M80"/>
  <c r="L80"/>
  <c r="K80"/>
  <c r="J80"/>
  <c r="I80"/>
  <c r="H80"/>
  <c r="G80"/>
  <c r="F80"/>
  <c r="E80"/>
  <c r="D80"/>
  <c r="C80"/>
  <c r="B80"/>
  <c r="N79"/>
  <c r="N78"/>
  <c r="N77"/>
  <c r="N76"/>
  <c r="N75"/>
  <c r="M74"/>
  <c r="L74"/>
  <c r="K74"/>
  <c r="J74"/>
  <c r="I74"/>
  <c r="H74"/>
  <c r="G74"/>
  <c r="F74"/>
  <c r="E74"/>
  <c r="D74"/>
  <c r="C74"/>
  <c r="B74"/>
  <c r="N71"/>
  <c r="N66"/>
  <c r="N65"/>
  <c r="N64"/>
  <c r="N63"/>
  <c r="N60"/>
  <c r="N59"/>
  <c r="N58"/>
  <c r="N57"/>
  <c r="N56"/>
  <c r="N55"/>
  <c r="N54"/>
  <c r="N21"/>
  <c r="N20"/>
  <c r="N19"/>
  <c r="N18"/>
  <c r="N17"/>
  <c r="N16"/>
  <c r="M15"/>
  <c r="L15"/>
  <c r="K15"/>
  <c r="J15"/>
  <c r="I15"/>
  <c r="H15"/>
  <c r="G15"/>
  <c r="F15"/>
  <c r="E15"/>
  <c r="D15"/>
  <c r="C15"/>
  <c r="C12" s="1"/>
  <c r="B15"/>
  <c r="B12" s="1"/>
  <c r="N39"/>
  <c r="N38"/>
  <c r="N37"/>
  <c r="N36"/>
  <c r="M33"/>
  <c r="L33"/>
  <c r="K33"/>
  <c r="J33"/>
  <c r="I33"/>
  <c r="H33"/>
  <c r="G33"/>
  <c r="F33"/>
  <c r="E33"/>
  <c r="D33"/>
  <c r="C33"/>
  <c r="N52"/>
  <c r="N51"/>
  <c r="N50"/>
  <c r="N48"/>
  <c r="N47"/>
  <c r="N46"/>
  <c r="N45"/>
  <c r="N44"/>
  <c r="N43"/>
  <c r="N42"/>
  <c r="N41"/>
  <c r="M40"/>
  <c r="L40"/>
  <c r="K40"/>
  <c r="J40"/>
  <c r="I40"/>
  <c r="G40"/>
  <c r="F40"/>
  <c r="E40"/>
  <c r="D40"/>
  <c r="C40"/>
  <c r="N32"/>
  <c r="N31"/>
  <c r="N23"/>
  <c r="C102" l="1"/>
  <c r="C103" s="1"/>
  <c r="N95"/>
  <c r="N100"/>
  <c r="N30"/>
  <c r="N61"/>
  <c r="N93"/>
  <c r="F88"/>
  <c r="N88" s="1"/>
  <c r="B102"/>
  <c r="B103" s="1"/>
  <c r="E12"/>
  <c r="E102" s="1"/>
  <c r="M12"/>
  <c r="G12"/>
  <c r="I12"/>
  <c r="I102" s="1"/>
  <c r="I103" s="1"/>
  <c r="F12"/>
  <c r="H12"/>
  <c r="J12"/>
  <c r="J102" s="1"/>
  <c r="J103" s="1"/>
  <c r="K12"/>
  <c r="K102" s="1"/>
  <c r="K103" s="1"/>
  <c r="L12"/>
  <c r="L102" s="1"/>
  <c r="L103" s="1"/>
  <c r="N135"/>
  <c r="G34"/>
  <c r="I34"/>
  <c r="J34"/>
  <c r="L34"/>
  <c r="M34"/>
  <c r="N33"/>
  <c r="C34"/>
  <c r="N15"/>
  <c r="H40"/>
  <c r="E34"/>
  <c r="F34"/>
  <c r="N53"/>
  <c r="N85"/>
  <c r="H34"/>
  <c r="N80"/>
  <c r="K34"/>
  <c r="N74"/>
  <c r="B34"/>
  <c r="C138" l="1"/>
  <c r="C139" s="1"/>
  <c r="C104"/>
  <c r="B139"/>
  <c r="F102"/>
  <c r="F103" s="1"/>
  <c r="F104" s="1"/>
  <c r="I138"/>
  <c r="I139" s="1"/>
  <c r="I104"/>
  <c r="L138"/>
  <c r="L139" s="1"/>
  <c r="L104"/>
  <c r="J138"/>
  <c r="J139" s="1"/>
  <c r="J104"/>
  <c r="K138"/>
  <c r="K139" s="1"/>
  <c r="K104"/>
  <c r="M102"/>
  <c r="M103" s="1"/>
  <c r="O8"/>
  <c r="G102"/>
  <c r="G103" s="1"/>
  <c r="H102"/>
  <c r="H103" s="1"/>
  <c r="O10"/>
  <c r="O7"/>
  <c r="O4"/>
  <c r="O5"/>
  <c r="O3"/>
  <c r="O6"/>
  <c r="E103"/>
  <c r="N40"/>
  <c r="F138" l="1"/>
  <c r="F139" s="1"/>
  <c r="H138"/>
  <c r="H139" s="1"/>
  <c r="H104"/>
  <c r="G138"/>
  <c r="G139" s="1"/>
  <c r="G104"/>
  <c r="E138"/>
  <c r="E139" s="1"/>
  <c r="E104"/>
  <c r="M138"/>
  <c r="M139" s="1"/>
  <c r="M104"/>
  <c r="D22" l="1"/>
  <c r="N22" s="1"/>
  <c r="N34" l="1"/>
  <c r="D34"/>
  <c r="D12"/>
  <c r="N12" s="1"/>
  <c r="D102" l="1"/>
  <c r="N102" l="1"/>
  <c r="D103"/>
  <c r="O12" l="1"/>
  <c r="O15"/>
  <c r="O62"/>
  <c r="O20"/>
  <c r="O30"/>
  <c r="O22"/>
  <c r="N103"/>
  <c r="D138"/>
  <c r="D104"/>
  <c r="N104" s="1"/>
  <c r="O29"/>
  <c r="O82"/>
  <c r="O17"/>
  <c r="O87"/>
  <c r="O28"/>
  <c r="O71"/>
  <c r="O45"/>
  <c r="O80"/>
  <c r="O76"/>
  <c r="O93"/>
  <c r="O84"/>
  <c r="O94"/>
  <c r="O86"/>
  <c r="O98"/>
  <c r="O72"/>
  <c r="O81"/>
  <c r="O36"/>
  <c r="O14"/>
  <c r="O41"/>
  <c r="O99"/>
  <c r="O50"/>
  <c r="O53"/>
  <c r="O78"/>
  <c r="O48"/>
  <c r="O79"/>
  <c r="O74"/>
  <c r="O66"/>
  <c r="O89"/>
  <c r="O24"/>
  <c r="O61"/>
  <c r="O46"/>
  <c r="O58"/>
  <c r="O96"/>
  <c r="O23"/>
  <c r="O42"/>
  <c r="O57"/>
  <c r="O54"/>
  <c r="O97"/>
  <c r="O90"/>
  <c r="O31"/>
  <c r="O83"/>
  <c r="O43"/>
  <c r="O39"/>
  <c r="O63"/>
  <c r="O32"/>
  <c r="O73"/>
  <c r="O49"/>
  <c r="O44"/>
  <c r="O102"/>
  <c r="O27"/>
  <c r="O19"/>
  <c r="O67"/>
  <c r="O100"/>
  <c r="O68"/>
  <c r="O88"/>
  <c r="O59"/>
  <c r="O69"/>
  <c r="O65"/>
  <c r="O37"/>
  <c r="O40"/>
  <c r="O95"/>
  <c r="O33"/>
  <c r="O52"/>
  <c r="O85"/>
  <c r="O77"/>
  <c r="O56"/>
  <c r="O16"/>
  <c r="O101"/>
  <c r="O91"/>
  <c r="O60"/>
  <c r="O55"/>
  <c r="O13"/>
  <c r="O64"/>
  <c r="O26"/>
  <c r="O75"/>
  <c r="O92"/>
  <c r="O35"/>
  <c r="O70"/>
  <c r="O18"/>
  <c r="O38"/>
  <c r="O47"/>
  <c r="O25"/>
  <c r="O21"/>
  <c r="O51"/>
  <c r="O34"/>
  <c r="N138" l="1"/>
  <c r="D139"/>
  <c r="N139" s="1"/>
</calcChain>
</file>

<file path=xl/sharedStrings.xml><?xml version="1.0" encoding="utf-8"?>
<sst xmlns="http://schemas.openxmlformats.org/spreadsheetml/2006/main" count="306" uniqueCount="222">
  <si>
    <t>ФИО</t>
  </si>
  <si>
    <t>Должность</t>
  </si>
  <si>
    <t>Тип занятости</t>
  </si>
  <si>
    <t>Трудовой договор</t>
  </si>
  <si>
    <t>Договор ГПХ</t>
  </si>
  <si>
    <t>Главный бухгалтер</t>
  </si>
  <si>
    <t>Бухгалтер-кадровик</t>
  </si>
  <si>
    <t>налоги</t>
  </si>
  <si>
    <t>эмиссия</t>
  </si>
  <si>
    <t>земельный налог</t>
  </si>
  <si>
    <t>налог на имущество</t>
  </si>
  <si>
    <t>налог на транспорт</t>
  </si>
  <si>
    <t>таможенные пошлины</t>
  </si>
  <si>
    <t>таможенные процедуры</t>
  </si>
  <si>
    <t>гос.пошлина</t>
  </si>
  <si>
    <t>НДПИ</t>
  </si>
  <si>
    <t>Аммортизация</t>
  </si>
  <si>
    <t>НДС</t>
  </si>
  <si>
    <t>НДС ТС</t>
  </si>
  <si>
    <t>штраф</t>
  </si>
  <si>
    <t>ДОХОДНАЯ ЧАСТЬ</t>
  </si>
  <si>
    <t>наименование услуг, тмц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</si>
  <si>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</si>
  <si>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</si>
  <si>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</si>
  <si>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</si>
  <si>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</si>
  <si>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</si>
  <si>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</si>
  <si>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</si>
  <si>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</si>
  <si>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</si>
  <si>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</si>
  <si>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</si>
  <si>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</si>
  <si>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ИТОГО ДОХОДОВ</t>
  </si>
  <si>
    <t>РАСХОДНАЯ ЧАСТЬ</t>
  </si>
  <si>
    <t>заработная плата и доходы физ.лиц по договору ГПХ</t>
  </si>
  <si>
    <t>проживание в период командировок</t>
  </si>
  <si>
    <t>суточные</t>
  </si>
  <si>
    <t>налоги и сборы по зп</t>
  </si>
  <si>
    <t>Доля к выручке</t>
  </si>
  <si>
    <t>ОПВ</t>
  </si>
  <si>
    <t>социальные отчисления</t>
  </si>
  <si>
    <t>отчисления ОСМС</t>
  </si>
  <si>
    <t>ИПН</t>
  </si>
  <si>
    <t>социальный налог</t>
  </si>
  <si>
    <t>коммунальные и телеком.расходы</t>
  </si>
  <si>
    <t>электроэнергия</t>
  </si>
  <si>
    <t>природный газ</t>
  </si>
  <si>
    <t>интернет</t>
  </si>
  <si>
    <t>телефония</t>
  </si>
  <si>
    <t>техническое обслуживание газовых сетей</t>
  </si>
  <si>
    <t>вывоз мусора</t>
  </si>
  <si>
    <t>АУП</t>
  </si>
  <si>
    <t>Приобритение разного ТМЦ</t>
  </si>
  <si>
    <t>поиск сотрудников</t>
  </si>
  <si>
    <t>Командировки в другие города</t>
  </si>
  <si>
    <t>канцтовары</t>
  </si>
  <si>
    <t>Обслуживание и ремонт орг.техники</t>
  </si>
  <si>
    <t>курьерские услуги</t>
  </si>
  <si>
    <t>комиссия банка</t>
  </si>
  <si>
    <t>услуги нотариуса</t>
  </si>
  <si>
    <t>обучение сотрудников</t>
  </si>
  <si>
    <t>медикаменты</t>
  </si>
  <si>
    <t>обслуживание автотехники</t>
  </si>
  <si>
    <t>постановка на учет</t>
  </si>
  <si>
    <t>автошины</t>
  </si>
  <si>
    <t>страхование</t>
  </si>
  <si>
    <t>штрафы ГАИ</t>
  </si>
  <si>
    <t>текущий ремонт и обслуживание оборудования</t>
  </si>
  <si>
    <t>генератор</t>
  </si>
  <si>
    <t>сервер</t>
  </si>
  <si>
    <t>ККМ</t>
  </si>
  <si>
    <t>кондиционеры</t>
  </si>
  <si>
    <t>запасные части прочие</t>
  </si>
  <si>
    <t>прочиее</t>
  </si>
  <si>
    <t>электрозапчасти</t>
  </si>
  <si>
    <t>расходы по реализации</t>
  </si>
  <si>
    <t>Сайт</t>
  </si>
  <si>
    <t>визитки</t>
  </si>
  <si>
    <t>ГСМ для генератора</t>
  </si>
  <si>
    <t>прочие расходы</t>
  </si>
  <si>
    <t>найм техники</t>
  </si>
  <si>
    <t>вода питьевая</t>
  </si>
  <si>
    <t>пожарная безопасность</t>
  </si>
  <si>
    <t>хоз.инвентарь</t>
  </si>
  <si>
    <t>хоз.товары</t>
  </si>
  <si>
    <t>ИТОГО РАСХОДОВ</t>
  </si>
  <si>
    <t>ИНВЕСТИЦИИ</t>
  </si>
  <si>
    <t>дорожное покрытие</t>
  </si>
  <si>
    <t>текущий ремонт авто</t>
  </si>
  <si>
    <t>заправка картриджей</t>
  </si>
  <si>
    <t>Закуп сырья и ТМЦ</t>
  </si>
  <si>
    <t>Охрана объекта</t>
  </si>
  <si>
    <t>Канал продаж</t>
  </si>
  <si>
    <t>Доходная</t>
  </si>
  <si>
    <t>прирост</t>
  </si>
  <si>
    <t>Компания</t>
  </si>
  <si>
    <t>Ставка</t>
  </si>
  <si>
    <t>Полная ставка</t>
  </si>
  <si>
    <t>Оклад</t>
  </si>
  <si>
    <t>Годовой ФОТ</t>
  </si>
  <si>
    <t>янв.</t>
  </si>
  <si>
    <t>фев</t>
  </si>
  <si>
    <t>мар</t>
  </si>
  <si>
    <t>апр</t>
  </si>
  <si>
    <t>июн</t>
  </si>
  <si>
    <t>июл</t>
  </si>
  <si>
    <t>авг</t>
  </si>
  <si>
    <t>сен</t>
  </si>
  <si>
    <t>окт</t>
  </si>
  <si>
    <t>ноя</t>
  </si>
  <si>
    <t>дек</t>
  </si>
  <si>
    <t>работники Трудовой договор ИТОГО</t>
  </si>
  <si>
    <t>работники ГПХ Итого</t>
  </si>
  <si>
    <t>Бонусная часть сотрудников Итого</t>
  </si>
  <si>
    <t>Накопление на отпуск ТД Итого</t>
  </si>
  <si>
    <t>ГСМ машин доставки Бензин</t>
  </si>
  <si>
    <t>ГСМ машин доставки Дизель</t>
  </si>
  <si>
    <t>ГСМ Сотрудников</t>
  </si>
  <si>
    <t>Прибыль с инвестициями и СМР</t>
  </si>
  <si>
    <t>Баланс</t>
  </si>
  <si>
    <t>Призы для торговой команды</t>
  </si>
  <si>
    <t>Маркетинг, 5% от выручки пред.месяца</t>
  </si>
  <si>
    <t>1С:Предприятиеобслуживание</t>
  </si>
  <si>
    <t>ПРИБЫЛЬ до налогов</t>
  </si>
  <si>
    <t>Мобильная связь сотрудников</t>
  </si>
  <si>
    <t>Бонусы/премии АУП</t>
  </si>
  <si>
    <t>Питание сотрудников</t>
  </si>
  <si>
    <t>подарки партнерам, сотрудникам, корпоративы</t>
  </si>
  <si>
    <t>График работы</t>
  </si>
  <si>
    <t xml:space="preserve"> 5/2</t>
  </si>
  <si>
    <t>Вилочный погрузчик</t>
  </si>
  <si>
    <t>Строитель-монтажные работы (СМР)</t>
  </si>
  <si>
    <t xml:space="preserve">выручка </t>
  </si>
  <si>
    <t>ТОО "Дәмді Қус"</t>
  </si>
  <si>
    <t>Производство мясо бройлера</t>
  </si>
  <si>
    <t>Производство куринного яйца</t>
  </si>
  <si>
    <t>Производство мясо утки и гуся</t>
  </si>
  <si>
    <t>Производство мясо индейки</t>
  </si>
  <si>
    <t>Производство мясо перепила</t>
  </si>
  <si>
    <t>Производство перепелинного яйца</t>
  </si>
  <si>
    <t>Реализация мясо кур бройлера</t>
  </si>
  <si>
    <t>Реализация куринного яйца</t>
  </si>
  <si>
    <t>Реализация мясо утки и гуся</t>
  </si>
  <si>
    <t>Реализация мясо индейки</t>
  </si>
  <si>
    <t>Реализация мясо перепила</t>
  </si>
  <si>
    <t>Реализация перепилинного яйца</t>
  </si>
  <si>
    <t>Доля рынка</t>
  </si>
  <si>
    <t>Супермаркеты кат А</t>
  </si>
  <si>
    <t>магазины у дома кат ВС</t>
  </si>
  <si>
    <t>Управляющий директор</t>
  </si>
  <si>
    <t>Зам.  Производства</t>
  </si>
  <si>
    <t>Птицевод 1</t>
  </si>
  <si>
    <t>Птицевод 2</t>
  </si>
  <si>
    <t>Птицевод 3</t>
  </si>
  <si>
    <t>Птицевод 4</t>
  </si>
  <si>
    <t>Птицевод 5</t>
  </si>
  <si>
    <t>Птицевод 6</t>
  </si>
  <si>
    <t>Птицевод 7</t>
  </si>
  <si>
    <t>Ветеринарный врач</t>
  </si>
  <si>
    <t xml:space="preserve"> 6/1</t>
  </si>
  <si>
    <t>вахта 15/15</t>
  </si>
  <si>
    <t>Лаборант 2</t>
  </si>
  <si>
    <t xml:space="preserve">Водитель </t>
  </si>
  <si>
    <t>Охраник 2</t>
  </si>
  <si>
    <t>Охраник 3</t>
  </si>
  <si>
    <t>Охраник 1</t>
  </si>
  <si>
    <t>Ветеринарный санитар 1</t>
  </si>
  <si>
    <t>Ветеринарный санитар 2</t>
  </si>
  <si>
    <t>Лаборант 1</t>
  </si>
  <si>
    <t>смена 1/2</t>
  </si>
  <si>
    <t>ГПХ</t>
  </si>
  <si>
    <t>ТД</t>
  </si>
  <si>
    <t>сырье для производства кормов</t>
  </si>
  <si>
    <t>Закуп яйца</t>
  </si>
  <si>
    <t>Закуп вет препаратов</t>
  </si>
  <si>
    <t>Реализация кормов</t>
  </si>
  <si>
    <t>Эксплутационные и кредитные расходы</t>
  </si>
  <si>
    <t>Реализация мясо кур бройлера 50 000 голов</t>
  </si>
  <si>
    <t>Реализация куринного яйца с 30 000 голов</t>
  </si>
  <si>
    <t>кг</t>
  </si>
  <si>
    <t>шт</t>
  </si>
  <si>
    <t>ед. измерения</t>
  </si>
  <si>
    <t>цена</t>
  </si>
  <si>
    <t>кол-во за 30 дней</t>
  </si>
  <si>
    <t>сумма</t>
  </si>
  <si>
    <t>Оборудование линиии кормлени на 50 000 кур бройлеров</t>
  </si>
  <si>
    <t>Оборудование линиии поения на 50 000 кур бройлеров</t>
  </si>
  <si>
    <t>Оборудование микроклимата на 50 000 кур бройлеров</t>
  </si>
  <si>
    <t>Оборудование кормового цеха на 50 000 кур бройлеров</t>
  </si>
  <si>
    <t>Оборудование для убоя 500 кур/час бройлеров</t>
  </si>
  <si>
    <t>Оборудование для ветиренарной лаборатории</t>
  </si>
  <si>
    <t>Морозильные камеры на 40 тонн 2 контейнера</t>
  </si>
  <si>
    <t>Инкубаторы на 30 000 яиц  (10 трезтысячных инкубатора)</t>
  </si>
  <si>
    <t>Промышленный генератор</t>
  </si>
  <si>
    <t>Мини трактор 2 шт.</t>
  </si>
  <si>
    <t xml:space="preserve">Оборудование клетки для несушек на 30 000 кур </t>
  </si>
  <si>
    <t>Служебная машина Минивэн</t>
  </si>
  <si>
    <t>Рефрежератор Газель или спринтер на 1.5-3 тонны</t>
  </si>
  <si>
    <t>Прочие административные расходы ( непредвиденное)</t>
  </si>
  <si>
    <t>Строительные работы птичники 3 размером 15*110</t>
  </si>
  <si>
    <t>Насосная станция для воды (вместе сводонапорной вышкой)</t>
  </si>
  <si>
    <t>Закуп инкубационного яйца  60 000 шт в два этапа</t>
  </si>
  <si>
    <t>Закуп ингридиентов для кормов</t>
  </si>
  <si>
    <t>Кредитные средства</t>
  </si>
  <si>
    <t>Закуп цыплят несушек 30 000 голов</t>
  </si>
  <si>
    <t>ФОТ за 5 месяцев до запуска и строительства</t>
  </si>
  <si>
    <t>Раздельщик 1</t>
  </si>
  <si>
    <t>Раздельщик 2</t>
  </si>
  <si>
    <t>Строительные работы адм здание, общежитие, вет лаборатория, генераторная и котельня.</t>
  </si>
  <si>
    <t>Реализация кормов для кур</t>
  </si>
  <si>
    <t>Ежемесячная выплата по кредиту</t>
  </si>
  <si>
    <t>ЧИСТАЯ ПРИБЫЛЬ (послевычета КПН)</t>
  </si>
  <si>
    <t>Итого общий план реализации</t>
  </si>
  <si>
    <t xml:space="preserve">ИТОГО </t>
  </si>
  <si>
    <t>OSDO (Рынки)</t>
  </si>
  <si>
    <t>Хорека (Кафе, столовые, Рестораны)</t>
  </si>
  <si>
    <t xml:space="preserve">Производство кормов </t>
  </si>
  <si>
    <t xml:space="preserve">Строительные работы корма цех и кормовой склад </t>
  </si>
  <si>
    <t xml:space="preserve">стройматериалы прочие 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</si>
</sst>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%"/>
    <numFmt numFmtId="165" formatCode="_-* #,##0\ _₽_-;\-* #,##0\ _₽_-;_-* &quot;-&quot;??\ _₽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0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7" fillId="0" borderId="0"/>
    <xf numFmtId="43" fontId="18" fillId="0" borderId="0" applyFont="0" applyFill="0" applyBorder="0" applyAlignment="0" applyProtection="0"/>
  </cellStyleXfs>
  <cellXfs count="159">
    <xf numFmtId="0" fontId="0" fillId="0" borderId="0" xfId="0"/>
    <xf numFmtId="0" fontId="11" fillId="0" borderId="1" xfId="1" applyFont="1" applyBorder="1" applyAlignment="1">
      <alignment vertical="center"/>
    </xf>
    <xf numFmtId="0" fontId="0" fillId="0" borderId="1" xfId="0" applyBorder="1"/>
    <xf numFmtId="0" fontId="0" fillId="0" borderId="1" xfId="0" applyFill="1" applyBorder="1"/>
    <xf numFmtId="0" fontId="10" fillId="0" borderId="1" xfId="1" applyFont="1" applyFill="1" applyBorder="1"/>
    <xf numFmtId="3" fontId="10" fillId="0" borderId="1" xfId="1" applyNumberFormat="1" applyFont="1" applyFill="1" applyBorder="1"/>
    <xf numFmtId="3" fontId="10" fillId="0" borderId="1" xfId="1" applyNumberFormat="1" applyFill="1" applyBorder="1"/>
    <xf numFmtId="0" fontId="0" fillId="0" borderId="0" xfId="0" applyFill="1"/>
    <xf numFmtId="0" fontId="11" fillId="0" borderId="0" xfId="0" applyFont="1"/>
    <xf numFmtId="9" fontId="14" fillId="6" borderId="1" xfId="3" applyFont="1" applyFill="1" applyBorder="1"/>
    <xf numFmtId="9" fontId="14" fillId="6" borderId="4" xfId="3" applyFont="1" applyFill="1" applyBorder="1"/>
    <xf numFmtId="164" fontId="14" fillId="3" borderId="9" xfId="3" applyNumberFormat="1" applyFont="1" applyFill="1" applyBorder="1"/>
    <xf numFmtId="0" fontId="13" fillId="3" borderId="0" xfId="0" applyFont="1" applyFill="1"/>
    <xf numFmtId="4" fontId="13" fillId="3" borderId="0" xfId="0" applyNumberFormat="1" applyFont="1" applyFill="1"/>
    <xf numFmtId="0" fontId="14" fillId="3" borderId="1" xfId="0" applyFont="1" applyFill="1" applyBorder="1"/>
    <xf numFmtId="4" fontId="14" fillId="3" borderId="4" xfId="0" applyNumberFormat="1" applyFont="1" applyFill="1" applyBorder="1"/>
    <xf numFmtId="0" fontId="13" fillId="3" borderId="1" xfId="0" applyFont="1" applyFill="1" applyBorder="1" applyAlignment="1">
      <alignment wrapText="1"/>
    </xf>
    <xf numFmtId="4" fontId="13" fillId="0" borderId="1" xfId="0" applyNumberFormat="1" applyFont="1" applyBorder="1"/>
    <xf numFmtId="4" fontId="14" fillId="3" borderId="1" xfId="0" applyNumberFormat="1" applyFont="1" applyFill="1" applyBorder="1"/>
    <xf numFmtId="0" fontId="13" fillId="3" borderId="1" xfId="0" applyFont="1" applyFill="1" applyBorder="1"/>
    <xf numFmtId="0" fontId="13" fillId="3" borderId="9" xfId="0" applyFont="1" applyFill="1" applyBorder="1"/>
    <xf numFmtId="4" fontId="14" fillId="6" borderId="1" xfId="0" applyNumberFormat="1" applyFont="1" applyFill="1" applyBorder="1"/>
    <xf numFmtId="4" fontId="14" fillId="6" borderId="4" xfId="0" applyNumberFormat="1" applyFont="1" applyFill="1" applyBorder="1"/>
    <xf numFmtId="0" fontId="13" fillId="3" borderId="4" xfId="0" applyFont="1" applyFill="1" applyBorder="1" applyAlignment="1">
      <alignment wrapText="1"/>
    </xf>
    <xf numFmtId="4" fontId="13" fillId="3" borderId="1" xfId="0" applyNumberFormat="1" applyFont="1" applyFill="1" applyBorder="1"/>
    <xf numFmtId="0" fontId="14" fillId="6" borderId="6" xfId="0" applyFont="1" applyFill="1" applyBorder="1" applyAlignment="1">
      <alignment horizontal="center"/>
    </xf>
    <xf numFmtId="3" fontId="13" fillId="3" borderId="1" xfId="0" applyNumberFormat="1" applyFont="1" applyFill="1" applyBorder="1"/>
    <xf numFmtId="0" fontId="13" fillId="0" borderId="1" xfId="0" applyFont="1" applyBorder="1" applyAlignment="1">
      <alignment wrapText="1"/>
    </xf>
    <xf numFmtId="4" fontId="14" fillId="3" borderId="0" xfId="0" applyNumberFormat="1" applyFont="1" applyFill="1" applyBorder="1"/>
    <xf numFmtId="4" fontId="14" fillId="3" borderId="9" xfId="0" applyNumberFormat="1" applyFont="1" applyFill="1" applyBorder="1"/>
    <xf numFmtId="4" fontId="14" fillId="0" borderId="1" xfId="0" applyNumberFormat="1" applyFont="1" applyBorder="1"/>
    <xf numFmtId="0" fontId="13" fillId="0" borderId="0" xfId="0" applyFont="1" applyAlignment="1">
      <alignment wrapText="1"/>
    </xf>
    <xf numFmtId="4" fontId="14" fillId="3" borderId="10" xfId="0" applyNumberFormat="1" applyFont="1" applyFill="1" applyBorder="1"/>
    <xf numFmtId="0" fontId="15" fillId="5" borderId="6" xfId="0" applyFont="1" applyFill="1" applyBorder="1" applyAlignment="1"/>
    <xf numFmtId="0" fontId="14" fillId="6" borderId="4" xfId="0" applyFont="1" applyFill="1" applyBorder="1" applyAlignment="1"/>
    <xf numFmtId="0" fontId="15" fillId="4" borderId="5" xfId="0" applyFont="1" applyFill="1" applyBorder="1" applyAlignment="1"/>
    <xf numFmtId="3" fontId="14" fillId="3" borderId="1" xfId="0" applyNumberFormat="1" applyFont="1" applyFill="1" applyBorder="1"/>
    <xf numFmtId="0" fontId="7" fillId="0" borderId="0" xfId="5"/>
    <xf numFmtId="0" fontId="11" fillId="0" borderId="0" xfId="5" applyFont="1"/>
    <xf numFmtId="0" fontId="17" fillId="0" borderId="11" xfId="5" applyFont="1" applyBorder="1"/>
    <xf numFmtId="0" fontId="11" fillId="0" borderId="12" xfId="5" applyFont="1" applyBorder="1" applyAlignment="1">
      <alignment horizontal="center"/>
    </xf>
    <xf numFmtId="0" fontId="17" fillId="0" borderId="14" xfId="5" applyFont="1" applyBorder="1"/>
    <xf numFmtId="0" fontId="7" fillId="0" borderId="0" xfId="5" applyAlignment="1"/>
    <xf numFmtId="3" fontId="0" fillId="0" borderId="0" xfId="0" applyNumberFormat="1"/>
    <xf numFmtId="3" fontId="0" fillId="0" borderId="1" xfId="0" applyNumberFormat="1" applyBorder="1"/>
    <xf numFmtId="0" fontId="11" fillId="0" borderId="1" xfId="0" applyFont="1" applyBorder="1"/>
    <xf numFmtId="2" fontId="0" fillId="0" borderId="1" xfId="0" applyNumberFormat="1" applyBorder="1"/>
    <xf numFmtId="0" fontId="0" fillId="0" borderId="4" xfId="0" applyBorder="1"/>
    <xf numFmtId="0" fontId="11" fillId="0" borderId="14" xfId="1" applyFont="1" applyFill="1" applyBorder="1" applyAlignment="1">
      <alignment horizontal="left" vertical="center"/>
    </xf>
    <xf numFmtId="0" fontId="11" fillId="0" borderId="14" xfId="1" applyFont="1" applyFill="1" applyBorder="1" applyAlignment="1">
      <alignment vertical="center"/>
    </xf>
    <xf numFmtId="0" fontId="7" fillId="0" borderId="18" xfId="5" applyBorder="1"/>
    <xf numFmtId="0" fontId="7" fillId="0" borderId="19" xfId="5" applyBorder="1"/>
    <xf numFmtId="0" fontId="6" fillId="0" borderId="1" xfId="1" applyFont="1" applyFill="1" applyBorder="1"/>
    <xf numFmtId="0" fontId="8" fillId="0" borderId="1" xfId="1" applyFont="1" applyFill="1" applyBorder="1"/>
    <xf numFmtId="3" fontId="0" fillId="0" borderId="0" xfId="0" applyNumberFormat="1" applyFill="1"/>
    <xf numFmtId="0" fontId="11" fillId="0" borderId="11" xfId="1" applyFont="1" applyFill="1" applyBorder="1" applyAlignment="1">
      <alignment horizontal="center"/>
    </xf>
    <xf numFmtId="0" fontId="11" fillId="0" borderId="12" xfId="1" applyFont="1" applyFill="1" applyBorder="1" applyAlignment="1">
      <alignment horizontal="center"/>
    </xf>
    <xf numFmtId="0" fontId="11" fillId="0" borderId="13" xfId="1" applyFont="1" applyFill="1" applyBorder="1" applyAlignment="1">
      <alignment horizontal="center"/>
    </xf>
    <xf numFmtId="3" fontId="0" fillId="0" borderId="15" xfId="0" applyNumberFormat="1" applyFill="1" applyBorder="1"/>
    <xf numFmtId="0" fontId="9" fillId="0" borderId="14" xfId="1" applyFont="1" applyFill="1" applyBorder="1"/>
    <xf numFmtId="0" fontId="8" fillId="0" borderId="14" xfId="1" applyFont="1" applyFill="1" applyBorder="1"/>
    <xf numFmtId="0" fontId="10" fillId="0" borderId="14" xfId="1" applyFill="1" applyBorder="1"/>
    <xf numFmtId="164" fontId="14" fillId="3" borderId="23" xfId="3" applyNumberFormat="1" applyFont="1" applyFill="1" applyBorder="1"/>
    <xf numFmtId="0" fontId="5" fillId="0" borderId="1" xfId="1" applyFont="1" applyBorder="1" applyAlignment="1">
      <alignment vertical="center"/>
    </xf>
    <xf numFmtId="0" fontId="16" fillId="3" borderId="4" xfId="0" applyFont="1" applyFill="1" applyBorder="1" applyAlignment="1">
      <alignment horizontal="right" wrapText="1"/>
    </xf>
    <xf numFmtId="0" fontId="11" fillId="0" borderId="24" xfId="1" applyFont="1" applyFill="1" applyBorder="1" applyAlignment="1">
      <alignment horizontal="center"/>
    </xf>
    <xf numFmtId="4" fontId="16" fillId="0" borderId="1" xfId="0" applyNumberFormat="1" applyFont="1" applyBorder="1"/>
    <xf numFmtId="0" fontId="17" fillId="0" borderId="4" xfId="1" applyFont="1" applyBorder="1" applyAlignment="1">
      <alignment horizontal="right" vertical="center"/>
    </xf>
    <xf numFmtId="0" fontId="13" fillId="7" borderId="1" xfId="0" applyFont="1" applyFill="1" applyBorder="1" applyAlignment="1">
      <alignment wrapText="1"/>
    </xf>
    <xf numFmtId="4" fontId="14" fillId="3" borderId="25" xfId="0" applyNumberFormat="1" applyFont="1" applyFill="1" applyBorder="1"/>
    <xf numFmtId="0" fontId="0" fillId="0" borderId="0" xfId="0" applyBorder="1"/>
    <xf numFmtId="0" fontId="14" fillId="3" borderId="1" xfId="0" applyFont="1" applyFill="1" applyBorder="1" applyAlignment="1"/>
    <xf numFmtId="0" fontId="14" fillId="3" borderId="1" xfId="0" applyFont="1" applyFill="1" applyBorder="1" applyAlignment="1">
      <alignment horizontal="right"/>
    </xf>
    <xf numFmtId="4" fontId="14" fillId="3" borderId="8" xfId="0" applyNumberFormat="1" applyFont="1" applyFill="1" applyBorder="1"/>
    <xf numFmtId="3" fontId="13" fillId="3" borderId="12" xfId="0" applyNumberFormat="1" applyFont="1" applyFill="1" applyBorder="1"/>
    <xf numFmtId="4" fontId="14" fillId="3" borderId="13" xfId="0" applyNumberFormat="1" applyFont="1" applyFill="1" applyBorder="1"/>
    <xf numFmtId="0" fontId="13" fillId="3" borderId="14" xfId="0" applyFont="1" applyFill="1" applyBorder="1" applyAlignment="1">
      <alignment wrapText="1"/>
    </xf>
    <xf numFmtId="4" fontId="14" fillId="3" borderId="15" xfId="0" applyNumberFormat="1" applyFont="1" applyFill="1" applyBorder="1"/>
    <xf numFmtId="0" fontId="13" fillId="0" borderId="14" xfId="0" applyFont="1" applyBorder="1" applyAlignment="1">
      <alignment wrapText="1"/>
    </xf>
    <xf numFmtId="0" fontId="14" fillId="3" borderId="16" xfId="0" applyFont="1" applyFill="1" applyBorder="1" applyAlignment="1">
      <alignment horizontal="right"/>
    </xf>
    <xf numFmtId="4" fontId="14" fillId="0" borderId="17" xfId="0" applyNumberFormat="1" applyFont="1" applyBorder="1"/>
    <xf numFmtId="4" fontId="14" fillId="3" borderId="27" xfId="0" applyNumberFormat="1" applyFont="1" applyFill="1" applyBorder="1"/>
    <xf numFmtId="4" fontId="14" fillId="3" borderId="28" xfId="0" applyNumberFormat="1" applyFont="1" applyFill="1" applyBorder="1"/>
    <xf numFmtId="0" fontId="14" fillId="3" borderId="29" xfId="0" applyFont="1" applyFill="1" applyBorder="1"/>
    <xf numFmtId="9" fontId="14" fillId="3" borderId="10" xfId="3" applyFont="1" applyFill="1" applyBorder="1"/>
    <xf numFmtId="0" fontId="13" fillId="3" borderId="3" xfId="0" applyFont="1" applyFill="1" applyBorder="1" applyAlignment="1">
      <alignment wrapText="1"/>
    </xf>
    <xf numFmtId="0" fontId="13" fillId="3" borderId="3" xfId="0" applyFont="1" applyFill="1" applyBorder="1"/>
    <xf numFmtId="0" fontId="14" fillId="0" borderId="0" xfId="0" applyFont="1" applyBorder="1" applyAlignment="1"/>
    <xf numFmtId="0" fontId="15" fillId="5" borderId="30" xfId="0" applyFont="1" applyFill="1" applyBorder="1" applyAlignment="1"/>
    <xf numFmtId="4" fontId="16" fillId="5" borderId="12" xfId="0" applyNumberFormat="1" applyFont="1" applyFill="1" applyBorder="1"/>
    <xf numFmtId="4" fontId="16" fillId="5" borderId="13" xfId="0" applyNumberFormat="1" applyFont="1" applyFill="1" applyBorder="1"/>
    <xf numFmtId="0" fontId="15" fillId="2" borderId="31" xfId="0" applyFont="1" applyFill="1" applyBorder="1" applyAlignment="1"/>
    <xf numFmtId="4" fontId="16" fillId="2" borderId="3" xfId="0" applyNumberFormat="1" applyFont="1" applyFill="1" applyBorder="1"/>
    <xf numFmtId="4" fontId="16" fillId="2" borderId="32" xfId="0" applyNumberFormat="1" applyFont="1" applyFill="1" applyBorder="1"/>
    <xf numFmtId="9" fontId="14" fillId="3" borderId="2" xfId="3" applyFont="1" applyFill="1" applyBorder="1"/>
    <xf numFmtId="0" fontId="15" fillId="7" borderId="20" xfId="0" applyFont="1" applyFill="1" applyBorder="1" applyAlignment="1"/>
    <xf numFmtId="4" fontId="16" fillId="7" borderId="21" xfId="0" applyNumberFormat="1" applyFont="1" applyFill="1" applyBorder="1"/>
    <xf numFmtId="4" fontId="16" fillId="7" borderId="33" xfId="0" applyNumberFormat="1" applyFont="1" applyFill="1" applyBorder="1"/>
    <xf numFmtId="0" fontId="14" fillId="3" borderId="34" xfId="0" applyFont="1" applyFill="1" applyBorder="1"/>
    <xf numFmtId="0" fontId="15" fillId="4" borderId="0" xfId="0" applyFont="1" applyFill="1" applyBorder="1" applyAlignment="1"/>
    <xf numFmtId="4" fontId="16" fillId="4" borderId="35" xfId="0" applyNumberFormat="1" applyFont="1" applyFill="1" applyBorder="1"/>
    <xf numFmtId="0" fontId="14" fillId="3" borderId="11" xfId="0" applyFont="1" applyFill="1" applyBorder="1" applyAlignment="1">
      <alignment wrapText="1"/>
    </xf>
    <xf numFmtId="0" fontId="14" fillId="3" borderId="12" xfId="0" applyFont="1" applyFill="1" applyBorder="1"/>
    <xf numFmtId="0" fontId="13" fillId="3" borderId="14" xfId="0" applyFont="1" applyFill="1" applyBorder="1" applyAlignment="1">
      <alignment horizontal="left" wrapText="1"/>
    </xf>
    <xf numFmtId="16" fontId="4" fillId="0" borderId="1" xfId="1" applyNumberFormat="1" applyFont="1" applyFill="1" applyBorder="1"/>
    <xf numFmtId="0" fontId="4" fillId="0" borderId="1" xfId="1" applyFont="1" applyFill="1" applyBorder="1"/>
    <xf numFmtId="0" fontId="13" fillId="0" borderId="22" xfId="0" applyFont="1" applyBorder="1" applyAlignment="1">
      <alignment wrapText="1"/>
    </xf>
    <xf numFmtId="3" fontId="13" fillId="3" borderId="3" xfId="0" applyNumberFormat="1" applyFont="1" applyFill="1" applyBorder="1"/>
    <xf numFmtId="4" fontId="14" fillId="3" borderId="36" xfId="0" applyNumberFormat="1" applyFont="1" applyFill="1" applyBorder="1"/>
    <xf numFmtId="0" fontId="3" fillId="0" borderId="1" xfId="5" applyFont="1" applyBorder="1"/>
    <xf numFmtId="0" fontId="2" fillId="0" borderId="1" xfId="1" applyFont="1" applyBorder="1" applyAlignment="1">
      <alignment vertical="center"/>
    </xf>
    <xf numFmtId="2" fontId="0" fillId="0" borderId="1" xfId="0" applyNumberFormat="1" applyFill="1" applyBorder="1"/>
    <xf numFmtId="9" fontId="7" fillId="0" borderId="1" xfId="5" applyNumberFormat="1" applyBorder="1" applyAlignment="1">
      <alignment horizontal="center" vertical="center"/>
    </xf>
    <xf numFmtId="0" fontId="2" fillId="0" borderId="1" xfId="1" applyFont="1" applyFill="1" applyBorder="1"/>
    <xf numFmtId="16" fontId="2" fillId="0" borderId="1" xfId="1" applyNumberFormat="1" applyFont="1" applyFill="1" applyBorder="1"/>
    <xf numFmtId="0" fontId="10" fillId="0" borderId="14" xfId="1" applyFont="1" applyFill="1" applyBorder="1"/>
    <xf numFmtId="0" fontId="10" fillId="0" borderId="3" xfId="1" applyFont="1" applyFill="1" applyBorder="1"/>
    <xf numFmtId="0" fontId="10" fillId="0" borderId="22" xfId="1" applyFont="1" applyFill="1" applyBorder="1"/>
    <xf numFmtId="3" fontId="10" fillId="0" borderId="3" xfId="1" applyNumberFormat="1" applyFont="1" applyFill="1" applyBorder="1"/>
    <xf numFmtId="0" fontId="4" fillId="0" borderId="14" xfId="1" applyFont="1" applyFill="1" applyBorder="1"/>
    <xf numFmtId="4" fontId="13" fillId="0" borderId="4" xfId="0" applyNumberFormat="1" applyFont="1" applyFill="1" applyBorder="1"/>
    <xf numFmtId="0" fontId="1" fillId="0" borderId="1" xfId="5" applyFont="1" applyBorder="1"/>
    <xf numFmtId="43" fontId="0" fillId="0" borderId="0" xfId="6" applyFont="1"/>
    <xf numFmtId="0" fontId="11" fillId="7" borderId="0" xfId="0" applyFont="1" applyFill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17" fontId="11" fillId="7" borderId="1" xfId="0" applyNumberFormat="1" applyFont="1" applyFill="1" applyBorder="1" applyAlignment="1">
      <alignment horizontal="center" vertical="center"/>
    </xf>
    <xf numFmtId="43" fontId="0" fillId="0" borderId="1" xfId="6" applyFont="1" applyBorder="1" applyAlignment="1">
      <alignment horizontal="center" vertical="center"/>
    </xf>
    <xf numFmtId="43" fontId="11" fillId="8" borderId="1" xfId="6" applyFont="1" applyFill="1" applyBorder="1" applyAlignment="1">
      <alignment horizontal="center" vertical="center"/>
    </xf>
    <xf numFmtId="165" fontId="13" fillId="3" borderId="1" xfId="6" applyNumberFormat="1" applyFont="1" applyFill="1" applyBorder="1"/>
    <xf numFmtId="0" fontId="1" fillId="0" borderId="1" xfId="1" applyFont="1" applyFill="1" applyBorder="1"/>
    <xf numFmtId="165" fontId="13" fillId="3" borderId="1" xfId="6" applyNumberFormat="1" applyFont="1" applyFill="1" applyBorder="1" applyAlignment="1">
      <alignment horizontal="right"/>
    </xf>
    <xf numFmtId="3" fontId="11" fillId="0" borderId="37" xfId="0" applyNumberFormat="1" applyFont="1" applyFill="1" applyBorder="1"/>
    <xf numFmtId="3" fontId="0" fillId="0" borderId="1" xfId="0" applyNumberFormat="1" applyFill="1" applyBorder="1"/>
    <xf numFmtId="0" fontId="11" fillId="0" borderId="38" xfId="1" applyFont="1" applyFill="1" applyBorder="1"/>
    <xf numFmtId="0" fontId="11" fillId="0" borderId="39" xfId="0" applyFont="1" applyFill="1" applyBorder="1"/>
    <xf numFmtId="3" fontId="11" fillId="0" borderId="39" xfId="0" applyNumberFormat="1" applyFont="1" applyFill="1" applyBorder="1"/>
    <xf numFmtId="3" fontId="11" fillId="0" borderId="40" xfId="0" applyNumberFormat="1" applyFont="1" applyFill="1" applyBorder="1"/>
    <xf numFmtId="3" fontId="11" fillId="0" borderId="1" xfId="0" applyNumberFormat="1" applyFont="1" applyBorder="1"/>
    <xf numFmtId="0" fontId="11" fillId="0" borderId="1" xfId="5" applyFont="1" applyBorder="1"/>
    <xf numFmtId="0" fontId="19" fillId="0" borderId="1" xfId="0" applyFont="1" applyBorder="1" applyAlignment="1">
      <alignment horizontal="left"/>
    </xf>
    <xf numFmtId="0" fontId="11" fillId="7" borderId="4" xfId="0" applyFont="1" applyFill="1" applyBorder="1" applyAlignment="1">
      <alignment horizontal="center" vertical="center"/>
    </xf>
    <xf numFmtId="3" fontId="0" fillId="0" borderId="4" xfId="0" applyNumberFormat="1" applyBorder="1"/>
    <xf numFmtId="3" fontId="11" fillId="0" borderId="4" xfId="0" applyNumberFormat="1" applyFont="1" applyBorder="1"/>
    <xf numFmtId="0" fontId="11" fillId="7" borderId="11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43" fontId="0" fillId="0" borderId="14" xfId="6" applyFont="1" applyBorder="1" applyAlignment="1">
      <alignment horizontal="center" vertical="center"/>
    </xf>
    <xf numFmtId="43" fontId="0" fillId="0" borderId="15" xfId="6" applyFont="1" applyBorder="1" applyAlignment="1">
      <alignment horizontal="center" vertical="center"/>
    </xf>
    <xf numFmtId="43" fontId="11" fillId="8" borderId="14" xfId="6" applyFont="1" applyFill="1" applyBorder="1" applyAlignment="1">
      <alignment horizontal="center" vertical="center"/>
    </xf>
    <xf numFmtId="43" fontId="11" fillId="8" borderId="15" xfId="6" applyFont="1" applyFill="1" applyBorder="1" applyAlignment="1">
      <alignment horizontal="center" vertical="center"/>
    </xf>
    <xf numFmtId="43" fontId="11" fillId="8" borderId="16" xfId="6" applyFont="1" applyFill="1" applyBorder="1" applyAlignment="1">
      <alignment horizontal="center" vertical="center"/>
    </xf>
    <xf numFmtId="43" fontId="11" fillId="8" borderId="17" xfId="6" applyFont="1" applyFill="1" applyBorder="1" applyAlignment="1">
      <alignment horizontal="center" vertical="center"/>
    </xf>
    <xf numFmtId="43" fontId="11" fillId="8" borderId="41" xfId="6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4" fillId="3" borderId="25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/>
    </xf>
  </cellXfs>
  <cellStyles count="7">
    <cellStyle name="Обычный" xfId="0" builtinId="0"/>
    <cellStyle name="Обычный 2" xfId="1"/>
    <cellStyle name="Обычный 2 2" xfId="4"/>
    <cellStyle name="Обычный 3" xfId="2"/>
    <cellStyle name="Обычный 4" xfId="5"/>
    <cellStyle name="Процентный 2" xfId="3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workbookViewId="0">
      <pane ySplit="1" topLeftCell="A2" activePane="bottomLeft" state="frozen"/>
      <selection pane="bottomLeft" activeCell="C35" sqref="C35"/>
    </sheetView>
  </sheetViews>
  <sheetFormatPr defaultRowHeight="15"/>
  <cols>
    <col min="1" max="1" width="23.85546875" style="7" bestFit="1" customWidth="1"/>
    <col min="2" max="2" width="27.7109375" style="7" bestFit="1" customWidth="1"/>
    <col min="3" max="3" width="17.85546875" style="7" bestFit="1" customWidth="1"/>
    <col min="4" max="4" width="17.85546875" style="7" customWidth="1"/>
    <col min="5" max="5" width="27" style="7" bestFit="1" customWidth="1"/>
    <col min="6" max="6" width="18.5703125" style="7" bestFit="1" customWidth="1"/>
    <col min="7" max="7" width="11.5703125" style="7" bestFit="1" customWidth="1"/>
    <col min="8" max="8" width="11.42578125" style="7" bestFit="1" customWidth="1"/>
    <col min="9" max="9" width="13.28515625" style="7" bestFit="1" customWidth="1"/>
    <col min="10" max="10" width="8.85546875" style="7" bestFit="1" customWidth="1"/>
    <col min="11" max="11" width="9.140625" style="7"/>
    <col min="12" max="21" width="9.85546875" style="7" bestFit="1" customWidth="1"/>
    <col min="22" max="16384" width="9.140625" style="7"/>
  </cols>
  <sheetData>
    <row r="1" spans="1:21">
      <c r="A1" s="55" t="s">
        <v>0</v>
      </c>
      <c r="B1" s="56" t="s">
        <v>1</v>
      </c>
      <c r="C1" s="56" t="s">
        <v>2</v>
      </c>
      <c r="D1" s="56" t="s">
        <v>131</v>
      </c>
      <c r="E1" s="56" t="s">
        <v>98</v>
      </c>
      <c r="F1" s="56" t="s">
        <v>100</v>
      </c>
      <c r="G1" s="56" t="s">
        <v>99</v>
      </c>
      <c r="H1" s="56" t="s">
        <v>101</v>
      </c>
      <c r="I1" s="57" t="s">
        <v>102</v>
      </c>
      <c r="J1" s="65" t="s">
        <v>103</v>
      </c>
      <c r="K1" s="65" t="s">
        <v>104</v>
      </c>
      <c r="L1" s="65" t="s">
        <v>105</v>
      </c>
      <c r="M1" s="65" t="s">
        <v>106</v>
      </c>
      <c r="N1" s="65" t="s">
        <v>26</v>
      </c>
      <c r="O1" s="65" t="s">
        <v>107</v>
      </c>
      <c r="P1" s="65" t="s">
        <v>108</v>
      </c>
      <c r="Q1" s="65" t="s">
        <v>109</v>
      </c>
      <c r="R1" s="65" t="s">
        <v>110</v>
      </c>
      <c r="S1" s="65" t="s">
        <v>111</v>
      </c>
      <c r="T1" s="65" t="s">
        <v>112</v>
      </c>
      <c r="U1" s="65" t="s">
        <v>113</v>
      </c>
    </row>
    <row r="2" spans="1:21">
      <c r="A2" s="115"/>
      <c r="B2" s="113" t="s">
        <v>152</v>
      </c>
      <c r="C2" s="4" t="s">
        <v>3</v>
      </c>
      <c r="D2" s="104" t="s">
        <v>132</v>
      </c>
      <c r="E2" s="1" t="s">
        <v>136</v>
      </c>
      <c r="F2" s="5">
        <f t="shared" ref="F2:F13" si="0">H2/G2</f>
        <v>450000</v>
      </c>
      <c r="G2" s="4">
        <v>1</v>
      </c>
      <c r="H2" s="5">
        <v>450000</v>
      </c>
      <c r="I2" s="58">
        <f>H2*13</f>
        <v>5850000</v>
      </c>
      <c r="J2" s="54">
        <f>H2</f>
        <v>450000</v>
      </c>
      <c r="K2" s="54">
        <f>J2</f>
        <v>450000</v>
      </c>
      <c r="L2" s="54">
        <f t="shared" ref="L2:U2" si="1">K2</f>
        <v>450000</v>
      </c>
      <c r="M2" s="54">
        <f t="shared" si="1"/>
        <v>450000</v>
      </c>
      <c r="N2" s="54">
        <f t="shared" si="1"/>
        <v>450000</v>
      </c>
      <c r="O2" s="54">
        <f t="shared" si="1"/>
        <v>450000</v>
      </c>
      <c r="P2" s="54">
        <f t="shared" si="1"/>
        <v>450000</v>
      </c>
      <c r="Q2" s="54">
        <f t="shared" si="1"/>
        <v>450000</v>
      </c>
      <c r="R2" s="54">
        <f t="shared" si="1"/>
        <v>450000</v>
      </c>
      <c r="S2" s="54">
        <f t="shared" si="1"/>
        <v>450000</v>
      </c>
      <c r="T2" s="54">
        <f t="shared" si="1"/>
        <v>450000</v>
      </c>
      <c r="U2" s="54">
        <f t="shared" si="1"/>
        <v>450000</v>
      </c>
    </row>
    <row r="3" spans="1:21">
      <c r="A3" s="115"/>
      <c r="B3" s="4" t="s">
        <v>5</v>
      </c>
      <c r="C3" s="4" t="s">
        <v>3</v>
      </c>
      <c r="D3" s="104" t="s">
        <v>132</v>
      </c>
      <c r="E3" s="1" t="s">
        <v>136</v>
      </c>
      <c r="F3" s="5">
        <f t="shared" si="0"/>
        <v>300000</v>
      </c>
      <c r="G3" s="4">
        <v>1</v>
      </c>
      <c r="H3" s="5">
        <v>300000</v>
      </c>
      <c r="I3" s="58">
        <f>H3*13</f>
        <v>3900000</v>
      </c>
      <c r="J3" s="54">
        <f t="shared" ref="J3:J23" si="2">H3</f>
        <v>300000</v>
      </c>
      <c r="K3" s="54">
        <f t="shared" ref="K3:U12" si="3">J3</f>
        <v>300000</v>
      </c>
      <c r="L3" s="54">
        <f t="shared" si="3"/>
        <v>300000</v>
      </c>
      <c r="M3" s="54">
        <f t="shared" si="3"/>
        <v>300000</v>
      </c>
      <c r="N3" s="54">
        <f t="shared" si="3"/>
        <v>300000</v>
      </c>
      <c r="O3" s="54">
        <f t="shared" si="3"/>
        <v>300000</v>
      </c>
      <c r="P3" s="54">
        <f t="shared" si="3"/>
        <v>300000</v>
      </c>
      <c r="Q3" s="54">
        <f t="shared" si="3"/>
        <v>300000</v>
      </c>
      <c r="R3" s="54">
        <f t="shared" si="3"/>
        <v>300000</v>
      </c>
      <c r="S3" s="54">
        <f t="shared" si="3"/>
        <v>300000</v>
      </c>
      <c r="T3" s="54">
        <f t="shared" si="3"/>
        <v>300000</v>
      </c>
      <c r="U3" s="54">
        <f t="shared" si="3"/>
        <v>300000</v>
      </c>
    </row>
    <row r="4" spans="1:21">
      <c r="A4" s="115"/>
      <c r="B4" s="52" t="s">
        <v>6</v>
      </c>
      <c r="C4" s="4" t="s">
        <v>3</v>
      </c>
      <c r="D4" s="104" t="s">
        <v>132</v>
      </c>
      <c r="E4" s="1" t="s">
        <v>136</v>
      </c>
      <c r="F4" s="5">
        <f t="shared" si="0"/>
        <v>200000</v>
      </c>
      <c r="G4" s="4">
        <v>1</v>
      </c>
      <c r="H4" s="5">
        <v>200000</v>
      </c>
      <c r="I4" s="58">
        <f t="shared" ref="I4:I27" si="4">H4*13</f>
        <v>2600000</v>
      </c>
      <c r="J4" s="54">
        <f t="shared" si="2"/>
        <v>200000</v>
      </c>
      <c r="K4" s="54">
        <f t="shared" si="3"/>
        <v>200000</v>
      </c>
      <c r="L4" s="54">
        <f t="shared" si="3"/>
        <v>200000</v>
      </c>
      <c r="M4" s="54">
        <f t="shared" si="3"/>
        <v>200000</v>
      </c>
      <c r="N4" s="54">
        <f t="shared" si="3"/>
        <v>200000</v>
      </c>
      <c r="O4" s="54">
        <f t="shared" si="3"/>
        <v>200000</v>
      </c>
      <c r="P4" s="54">
        <f t="shared" si="3"/>
        <v>200000</v>
      </c>
      <c r="Q4" s="54">
        <f t="shared" si="3"/>
        <v>200000</v>
      </c>
      <c r="R4" s="54">
        <f t="shared" si="3"/>
        <v>200000</v>
      </c>
      <c r="S4" s="54">
        <f t="shared" si="3"/>
        <v>200000</v>
      </c>
      <c r="T4" s="54">
        <f t="shared" si="3"/>
        <v>200000</v>
      </c>
      <c r="U4" s="54">
        <f t="shared" si="3"/>
        <v>200000</v>
      </c>
    </row>
    <row r="5" spans="1:21">
      <c r="A5" s="115"/>
      <c r="B5" s="113" t="s">
        <v>153</v>
      </c>
      <c r="C5" s="4" t="s">
        <v>3</v>
      </c>
      <c r="D5" s="114" t="s">
        <v>162</v>
      </c>
      <c r="E5" s="1" t="s">
        <v>136</v>
      </c>
      <c r="F5" s="5">
        <f t="shared" si="0"/>
        <v>300000</v>
      </c>
      <c r="G5" s="4">
        <v>1</v>
      </c>
      <c r="H5" s="5">
        <v>300000</v>
      </c>
      <c r="I5" s="58">
        <f t="shared" si="4"/>
        <v>3900000</v>
      </c>
      <c r="J5" s="54">
        <f t="shared" si="2"/>
        <v>300000</v>
      </c>
      <c r="K5" s="54">
        <f t="shared" si="3"/>
        <v>300000</v>
      </c>
      <c r="L5" s="54">
        <f t="shared" si="3"/>
        <v>300000</v>
      </c>
      <c r="M5" s="54">
        <f t="shared" si="3"/>
        <v>300000</v>
      </c>
      <c r="N5" s="54">
        <f t="shared" si="3"/>
        <v>300000</v>
      </c>
      <c r="O5" s="54">
        <f t="shared" si="3"/>
        <v>300000</v>
      </c>
      <c r="P5" s="54">
        <f t="shared" si="3"/>
        <v>300000</v>
      </c>
      <c r="Q5" s="54">
        <f t="shared" si="3"/>
        <v>300000</v>
      </c>
      <c r="R5" s="54">
        <f t="shared" si="3"/>
        <v>300000</v>
      </c>
      <c r="S5" s="54">
        <f t="shared" si="3"/>
        <v>300000</v>
      </c>
      <c r="T5" s="54">
        <f t="shared" si="3"/>
        <v>300000</v>
      </c>
      <c r="U5" s="54">
        <f t="shared" si="3"/>
        <v>300000</v>
      </c>
    </row>
    <row r="6" spans="1:21">
      <c r="A6" s="115"/>
      <c r="B6" s="113" t="s">
        <v>154</v>
      </c>
      <c r="C6" s="116" t="s">
        <v>4</v>
      </c>
      <c r="D6" s="114" t="s">
        <v>163</v>
      </c>
      <c r="E6" s="1" t="s">
        <v>136</v>
      </c>
      <c r="F6" s="5">
        <f t="shared" si="0"/>
        <v>200000</v>
      </c>
      <c r="G6" s="4">
        <v>1</v>
      </c>
      <c r="H6" s="5">
        <v>200000</v>
      </c>
      <c r="I6" s="58">
        <f t="shared" si="4"/>
        <v>2600000</v>
      </c>
      <c r="J6" s="54">
        <f t="shared" si="2"/>
        <v>200000</v>
      </c>
      <c r="K6" s="54">
        <f t="shared" si="3"/>
        <v>200000</v>
      </c>
      <c r="L6" s="54">
        <f t="shared" si="3"/>
        <v>200000</v>
      </c>
      <c r="M6" s="54">
        <f t="shared" si="3"/>
        <v>200000</v>
      </c>
      <c r="N6" s="54">
        <f t="shared" si="3"/>
        <v>200000</v>
      </c>
      <c r="O6" s="54">
        <f t="shared" si="3"/>
        <v>200000</v>
      </c>
      <c r="P6" s="54">
        <f t="shared" si="3"/>
        <v>200000</v>
      </c>
      <c r="Q6" s="54">
        <f t="shared" si="3"/>
        <v>200000</v>
      </c>
      <c r="R6" s="54">
        <f t="shared" si="3"/>
        <v>200000</v>
      </c>
      <c r="S6" s="54">
        <f t="shared" si="3"/>
        <v>200000</v>
      </c>
      <c r="T6" s="54">
        <f t="shared" si="3"/>
        <v>200000</v>
      </c>
      <c r="U6" s="54">
        <f t="shared" si="3"/>
        <v>200000</v>
      </c>
    </row>
    <row r="7" spans="1:21">
      <c r="A7" s="117"/>
      <c r="B7" s="113" t="s">
        <v>155</v>
      </c>
      <c r="C7" s="116" t="s">
        <v>4</v>
      </c>
      <c r="D7" s="114" t="s">
        <v>163</v>
      </c>
      <c r="E7" s="1" t="s">
        <v>136</v>
      </c>
      <c r="F7" s="118">
        <f t="shared" si="0"/>
        <v>200000</v>
      </c>
      <c r="G7" s="4">
        <v>1</v>
      </c>
      <c r="H7" s="5">
        <v>200000</v>
      </c>
      <c r="I7" s="58">
        <f t="shared" si="4"/>
        <v>2600000</v>
      </c>
      <c r="J7" s="54">
        <f t="shared" si="2"/>
        <v>200000</v>
      </c>
      <c r="K7" s="54">
        <f t="shared" si="3"/>
        <v>200000</v>
      </c>
      <c r="L7" s="54">
        <f t="shared" si="3"/>
        <v>200000</v>
      </c>
      <c r="M7" s="54">
        <f t="shared" si="3"/>
        <v>200000</v>
      </c>
      <c r="N7" s="54">
        <f t="shared" si="3"/>
        <v>200000</v>
      </c>
      <c r="O7" s="54">
        <f t="shared" si="3"/>
        <v>200000</v>
      </c>
      <c r="P7" s="54">
        <f t="shared" si="3"/>
        <v>200000</v>
      </c>
      <c r="Q7" s="54">
        <f t="shared" si="3"/>
        <v>200000</v>
      </c>
      <c r="R7" s="54">
        <f t="shared" si="3"/>
        <v>200000</v>
      </c>
      <c r="S7" s="54">
        <f t="shared" si="3"/>
        <v>200000</v>
      </c>
      <c r="T7" s="54">
        <f t="shared" si="3"/>
        <v>200000</v>
      </c>
      <c r="U7" s="54">
        <f t="shared" si="3"/>
        <v>200000</v>
      </c>
    </row>
    <row r="8" spans="1:21">
      <c r="A8" s="115"/>
      <c r="B8" s="113" t="s">
        <v>156</v>
      </c>
      <c r="C8" s="116" t="s">
        <v>4</v>
      </c>
      <c r="D8" s="114" t="s">
        <v>163</v>
      </c>
      <c r="E8" s="1" t="s">
        <v>136</v>
      </c>
      <c r="F8" s="5">
        <f t="shared" si="0"/>
        <v>200000</v>
      </c>
      <c r="G8" s="4">
        <v>1</v>
      </c>
      <c r="H8" s="5">
        <v>200000</v>
      </c>
      <c r="I8" s="58">
        <f t="shared" si="4"/>
        <v>2600000</v>
      </c>
      <c r="J8" s="54">
        <f t="shared" si="2"/>
        <v>200000</v>
      </c>
      <c r="K8" s="54">
        <f t="shared" si="3"/>
        <v>200000</v>
      </c>
      <c r="L8" s="54">
        <f t="shared" si="3"/>
        <v>200000</v>
      </c>
      <c r="M8" s="54">
        <f t="shared" si="3"/>
        <v>200000</v>
      </c>
      <c r="N8" s="54">
        <f t="shared" si="3"/>
        <v>200000</v>
      </c>
      <c r="O8" s="54">
        <f t="shared" si="3"/>
        <v>200000</v>
      </c>
      <c r="P8" s="54">
        <f t="shared" si="3"/>
        <v>200000</v>
      </c>
      <c r="Q8" s="54">
        <f t="shared" si="3"/>
        <v>200000</v>
      </c>
      <c r="R8" s="54">
        <f t="shared" si="3"/>
        <v>200000</v>
      </c>
      <c r="S8" s="54">
        <f t="shared" si="3"/>
        <v>200000</v>
      </c>
      <c r="T8" s="54">
        <f t="shared" si="3"/>
        <v>200000</v>
      </c>
      <c r="U8" s="54">
        <f t="shared" si="3"/>
        <v>200000</v>
      </c>
    </row>
    <row r="9" spans="1:21">
      <c r="A9" s="115"/>
      <c r="B9" s="113" t="s">
        <v>157</v>
      </c>
      <c r="C9" s="116" t="s">
        <v>4</v>
      </c>
      <c r="D9" s="114" t="s">
        <v>163</v>
      </c>
      <c r="E9" s="1" t="s">
        <v>136</v>
      </c>
      <c r="F9" s="5">
        <f t="shared" si="0"/>
        <v>200000</v>
      </c>
      <c r="G9" s="4">
        <v>1</v>
      </c>
      <c r="H9" s="5">
        <v>200000</v>
      </c>
      <c r="I9" s="58">
        <f t="shared" si="4"/>
        <v>2600000</v>
      </c>
      <c r="J9" s="54">
        <f t="shared" si="2"/>
        <v>200000</v>
      </c>
      <c r="K9" s="54">
        <f t="shared" si="3"/>
        <v>200000</v>
      </c>
      <c r="L9" s="54">
        <f t="shared" si="3"/>
        <v>200000</v>
      </c>
      <c r="M9" s="54">
        <f t="shared" si="3"/>
        <v>200000</v>
      </c>
      <c r="N9" s="54">
        <f t="shared" si="3"/>
        <v>200000</v>
      </c>
      <c r="O9" s="54">
        <f t="shared" si="3"/>
        <v>200000</v>
      </c>
      <c r="P9" s="54">
        <f t="shared" si="3"/>
        <v>200000</v>
      </c>
      <c r="Q9" s="54">
        <f t="shared" si="3"/>
        <v>200000</v>
      </c>
      <c r="R9" s="54">
        <f t="shared" si="3"/>
        <v>200000</v>
      </c>
      <c r="S9" s="54">
        <f t="shared" si="3"/>
        <v>200000</v>
      </c>
      <c r="T9" s="54">
        <f t="shared" si="3"/>
        <v>200000</v>
      </c>
      <c r="U9" s="54">
        <f t="shared" si="3"/>
        <v>200000</v>
      </c>
    </row>
    <row r="10" spans="1:21">
      <c r="A10" s="115"/>
      <c r="B10" s="113" t="s">
        <v>158</v>
      </c>
      <c r="C10" s="116" t="s">
        <v>4</v>
      </c>
      <c r="D10" s="114" t="s">
        <v>163</v>
      </c>
      <c r="E10" s="1" t="s">
        <v>136</v>
      </c>
      <c r="F10" s="5">
        <f t="shared" si="0"/>
        <v>200000</v>
      </c>
      <c r="G10" s="4">
        <v>1</v>
      </c>
      <c r="H10" s="5">
        <v>200000</v>
      </c>
      <c r="I10" s="58">
        <f t="shared" si="4"/>
        <v>2600000</v>
      </c>
      <c r="J10" s="54">
        <f t="shared" si="2"/>
        <v>200000</v>
      </c>
      <c r="K10" s="54">
        <f t="shared" si="3"/>
        <v>200000</v>
      </c>
      <c r="L10" s="54">
        <f t="shared" si="3"/>
        <v>200000</v>
      </c>
      <c r="M10" s="54">
        <f t="shared" si="3"/>
        <v>200000</v>
      </c>
      <c r="N10" s="54">
        <f t="shared" si="3"/>
        <v>200000</v>
      </c>
      <c r="O10" s="54">
        <f t="shared" si="3"/>
        <v>200000</v>
      </c>
      <c r="P10" s="54">
        <f t="shared" si="3"/>
        <v>200000</v>
      </c>
      <c r="Q10" s="54">
        <f t="shared" si="3"/>
        <v>200000</v>
      </c>
      <c r="R10" s="54">
        <f t="shared" si="3"/>
        <v>200000</v>
      </c>
      <c r="S10" s="54">
        <f t="shared" si="3"/>
        <v>200000</v>
      </c>
      <c r="T10" s="54">
        <f t="shared" si="3"/>
        <v>200000</v>
      </c>
      <c r="U10" s="54">
        <f t="shared" si="3"/>
        <v>200000</v>
      </c>
    </row>
    <row r="11" spans="1:21">
      <c r="A11" s="115"/>
      <c r="B11" s="113" t="s">
        <v>159</v>
      </c>
      <c r="C11" s="116" t="s">
        <v>4</v>
      </c>
      <c r="D11" s="114" t="s">
        <v>163</v>
      </c>
      <c r="E11" s="1" t="s">
        <v>136</v>
      </c>
      <c r="F11" s="5">
        <f t="shared" si="0"/>
        <v>200000</v>
      </c>
      <c r="G11" s="4">
        <v>1</v>
      </c>
      <c r="H11" s="5">
        <v>200000</v>
      </c>
      <c r="I11" s="58">
        <f t="shared" si="4"/>
        <v>2600000</v>
      </c>
      <c r="J11" s="54">
        <f t="shared" si="2"/>
        <v>200000</v>
      </c>
      <c r="K11" s="54">
        <f t="shared" si="3"/>
        <v>200000</v>
      </c>
      <c r="L11" s="54">
        <f t="shared" si="3"/>
        <v>200000</v>
      </c>
      <c r="M11" s="54">
        <f t="shared" si="3"/>
        <v>200000</v>
      </c>
      <c r="N11" s="54">
        <f t="shared" si="3"/>
        <v>200000</v>
      </c>
      <c r="O11" s="54">
        <f t="shared" si="3"/>
        <v>200000</v>
      </c>
      <c r="P11" s="54">
        <f t="shared" si="3"/>
        <v>200000</v>
      </c>
      <c r="Q11" s="54">
        <f t="shared" si="3"/>
        <v>200000</v>
      </c>
      <c r="R11" s="54">
        <f t="shared" si="3"/>
        <v>200000</v>
      </c>
      <c r="S11" s="54">
        <f t="shared" si="3"/>
        <v>200000</v>
      </c>
      <c r="T11" s="54">
        <f t="shared" si="3"/>
        <v>200000</v>
      </c>
      <c r="U11" s="54">
        <f t="shared" si="3"/>
        <v>200000</v>
      </c>
    </row>
    <row r="12" spans="1:21">
      <c r="A12" s="60"/>
      <c r="B12" s="113" t="s">
        <v>160</v>
      </c>
      <c r="C12" s="116" t="s">
        <v>4</v>
      </c>
      <c r="D12" s="114" t="s">
        <v>163</v>
      </c>
      <c r="E12" s="1" t="s">
        <v>136</v>
      </c>
      <c r="F12" s="5">
        <f t="shared" si="0"/>
        <v>200000</v>
      </c>
      <c r="G12" s="4">
        <v>1</v>
      </c>
      <c r="H12" s="5">
        <v>200000</v>
      </c>
      <c r="I12" s="58">
        <f t="shared" si="4"/>
        <v>2600000</v>
      </c>
      <c r="J12" s="54">
        <f t="shared" si="2"/>
        <v>200000</v>
      </c>
      <c r="K12" s="54">
        <f t="shared" si="3"/>
        <v>200000</v>
      </c>
      <c r="L12" s="54">
        <f t="shared" si="3"/>
        <v>200000</v>
      </c>
      <c r="M12" s="54">
        <f t="shared" si="3"/>
        <v>200000</v>
      </c>
      <c r="N12" s="54">
        <f t="shared" si="3"/>
        <v>200000</v>
      </c>
      <c r="O12" s="54">
        <f t="shared" si="3"/>
        <v>200000</v>
      </c>
      <c r="P12" s="54">
        <f t="shared" si="3"/>
        <v>200000</v>
      </c>
      <c r="Q12" s="54">
        <f t="shared" si="3"/>
        <v>200000</v>
      </c>
      <c r="R12" s="54">
        <f t="shared" si="3"/>
        <v>200000</v>
      </c>
      <c r="S12" s="54">
        <f t="shared" si="3"/>
        <v>200000</v>
      </c>
      <c r="T12" s="54">
        <f t="shared" si="3"/>
        <v>200000</v>
      </c>
      <c r="U12" s="54">
        <f t="shared" si="3"/>
        <v>200000</v>
      </c>
    </row>
    <row r="13" spans="1:21">
      <c r="A13" s="59"/>
      <c r="B13" s="113" t="s">
        <v>161</v>
      </c>
      <c r="C13" s="4" t="s">
        <v>3</v>
      </c>
      <c r="D13" s="104" t="s">
        <v>132</v>
      </c>
      <c r="E13" s="1" t="s">
        <v>136</v>
      </c>
      <c r="F13" s="5">
        <f t="shared" si="0"/>
        <v>350000</v>
      </c>
      <c r="G13" s="4">
        <v>1</v>
      </c>
      <c r="H13" s="5">
        <v>350000</v>
      </c>
      <c r="I13" s="58">
        <f t="shared" si="4"/>
        <v>4550000</v>
      </c>
      <c r="J13" s="54">
        <f>F13</f>
        <v>350000</v>
      </c>
      <c r="K13" s="54">
        <f>F13</f>
        <v>350000</v>
      </c>
      <c r="L13" s="54">
        <f t="shared" ref="L13:U13" si="5">K13</f>
        <v>350000</v>
      </c>
      <c r="M13" s="54">
        <f t="shared" si="5"/>
        <v>350000</v>
      </c>
      <c r="N13" s="54">
        <f t="shared" si="5"/>
        <v>350000</v>
      </c>
      <c r="O13" s="54">
        <f t="shared" si="5"/>
        <v>350000</v>
      </c>
      <c r="P13" s="54">
        <f t="shared" si="5"/>
        <v>350000</v>
      </c>
      <c r="Q13" s="54">
        <f t="shared" si="5"/>
        <v>350000</v>
      </c>
      <c r="R13" s="54">
        <f t="shared" si="5"/>
        <v>350000</v>
      </c>
      <c r="S13" s="54">
        <f t="shared" si="5"/>
        <v>350000</v>
      </c>
      <c r="T13" s="54">
        <f t="shared" si="5"/>
        <v>350000</v>
      </c>
      <c r="U13" s="54">
        <f t="shared" si="5"/>
        <v>350000</v>
      </c>
    </row>
    <row r="14" spans="1:21">
      <c r="A14" s="59"/>
      <c r="B14" s="113" t="s">
        <v>169</v>
      </c>
      <c r="C14" s="4" t="s">
        <v>3</v>
      </c>
      <c r="D14" s="104" t="s">
        <v>132</v>
      </c>
      <c r="E14" s="1" t="s">
        <v>136</v>
      </c>
      <c r="F14" s="5">
        <f t="shared" ref="F14:F23" si="6">H14/G14</f>
        <v>200000</v>
      </c>
      <c r="G14" s="4">
        <v>1</v>
      </c>
      <c r="H14" s="5">
        <v>200000</v>
      </c>
      <c r="I14" s="58">
        <f t="shared" si="4"/>
        <v>2600000</v>
      </c>
      <c r="J14" s="54">
        <f>F14</f>
        <v>200000</v>
      </c>
      <c r="K14" s="54">
        <f t="shared" ref="K14:K16" si="7">F14</f>
        <v>200000</v>
      </c>
      <c r="L14" s="54">
        <f t="shared" ref="L14:U14" si="8">K14</f>
        <v>200000</v>
      </c>
      <c r="M14" s="54">
        <f t="shared" si="8"/>
        <v>200000</v>
      </c>
      <c r="N14" s="54">
        <f t="shared" si="8"/>
        <v>200000</v>
      </c>
      <c r="O14" s="54">
        <f t="shared" si="8"/>
        <v>200000</v>
      </c>
      <c r="P14" s="54">
        <f t="shared" si="8"/>
        <v>200000</v>
      </c>
      <c r="Q14" s="54">
        <f t="shared" si="8"/>
        <v>200000</v>
      </c>
      <c r="R14" s="54">
        <f t="shared" si="8"/>
        <v>200000</v>
      </c>
      <c r="S14" s="54">
        <f t="shared" si="8"/>
        <v>200000</v>
      </c>
      <c r="T14" s="54">
        <f t="shared" si="8"/>
        <v>200000</v>
      </c>
      <c r="U14" s="54">
        <f t="shared" si="8"/>
        <v>200000</v>
      </c>
    </row>
    <row r="15" spans="1:21">
      <c r="A15" s="59"/>
      <c r="B15" s="113" t="s">
        <v>170</v>
      </c>
      <c r="C15" s="4" t="s">
        <v>3</v>
      </c>
      <c r="D15" s="104" t="s">
        <v>132</v>
      </c>
      <c r="E15" s="1" t="s">
        <v>136</v>
      </c>
      <c r="F15" s="5">
        <f t="shared" si="6"/>
        <v>200000</v>
      </c>
      <c r="G15" s="4">
        <v>1</v>
      </c>
      <c r="H15" s="5">
        <v>200000</v>
      </c>
      <c r="I15" s="58">
        <f t="shared" si="4"/>
        <v>2600000</v>
      </c>
      <c r="J15" s="54">
        <f t="shared" ref="J15:J16" si="9">F15</f>
        <v>200000</v>
      </c>
      <c r="K15" s="54">
        <f t="shared" si="7"/>
        <v>200000</v>
      </c>
      <c r="L15" s="54">
        <f t="shared" ref="L15:U15" si="10">K15</f>
        <v>200000</v>
      </c>
      <c r="M15" s="54">
        <f t="shared" si="10"/>
        <v>200000</v>
      </c>
      <c r="N15" s="54">
        <f t="shared" si="10"/>
        <v>200000</v>
      </c>
      <c r="O15" s="54">
        <f t="shared" si="10"/>
        <v>200000</v>
      </c>
      <c r="P15" s="54">
        <f t="shared" si="10"/>
        <v>200000</v>
      </c>
      <c r="Q15" s="54">
        <f t="shared" si="10"/>
        <v>200000</v>
      </c>
      <c r="R15" s="54">
        <f t="shared" si="10"/>
        <v>200000</v>
      </c>
      <c r="S15" s="54">
        <f t="shared" si="10"/>
        <v>200000</v>
      </c>
      <c r="T15" s="54">
        <f t="shared" si="10"/>
        <v>200000</v>
      </c>
      <c r="U15" s="54">
        <f t="shared" si="10"/>
        <v>200000</v>
      </c>
    </row>
    <row r="16" spans="1:21">
      <c r="A16" s="60"/>
      <c r="B16" s="113" t="s">
        <v>171</v>
      </c>
      <c r="C16" s="4" t="s">
        <v>3</v>
      </c>
      <c r="D16" s="104" t="s">
        <v>132</v>
      </c>
      <c r="E16" s="1" t="s">
        <v>136</v>
      </c>
      <c r="F16" s="5">
        <f t="shared" si="6"/>
        <v>0</v>
      </c>
      <c r="G16" s="4">
        <v>1</v>
      </c>
      <c r="H16" s="5"/>
      <c r="I16" s="58">
        <f t="shared" si="4"/>
        <v>0</v>
      </c>
      <c r="J16" s="54">
        <f t="shared" si="9"/>
        <v>0</v>
      </c>
      <c r="K16" s="54">
        <f t="shared" si="7"/>
        <v>0</v>
      </c>
      <c r="L16" s="54">
        <f>H16</f>
        <v>0</v>
      </c>
      <c r="M16" s="54">
        <f t="shared" ref="M16:U16" si="11">L16</f>
        <v>0</v>
      </c>
      <c r="N16" s="54">
        <f t="shared" si="11"/>
        <v>0</v>
      </c>
      <c r="O16" s="54">
        <f t="shared" si="11"/>
        <v>0</v>
      </c>
      <c r="P16" s="54">
        <f t="shared" si="11"/>
        <v>0</v>
      </c>
      <c r="Q16" s="54">
        <f t="shared" si="11"/>
        <v>0</v>
      </c>
      <c r="R16" s="54">
        <f t="shared" si="11"/>
        <v>0</v>
      </c>
      <c r="S16" s="54">
        <f t="shared" si="11"/>
        <v>0</v>
      </c>
      <c r="T16" s="54">
        <f t="shared" si="11"/>
        <v>0</v>
      </c>
      <c r="U16" s="54">
        <f t="shared" si="11"/>
        <v>0</v>
      </c>
    </row>
    <row r="17" spans="1:21">
      <c r="A17" s="61"/>
      <c r="B17" s="113" t="s">
        <v>164</v>
      </c>
      <c r="C17" s="4" t="s">
        <v>3</v>
      </c>
      <c r="D17" s="104" t="s">
        <v>132</v>
      </c>
      <c r="E17" s="1" t="s">
        <v>136</v>
      </c>
      <c r="F17" s="5">
        <f t="shared" si="6"/>
        <v>0</v>
      </c>
      <c r="G17" s="4">
        <v>1</v>
      </c>
      <c r="H17" s="5"/>
      <c r="I17" s="58">
        <f t="shared" si="4"/>
        <v>0</v>
      </c>
      <c r="J17" s="54">
        <f t="shared" si="2"/>
        <v>0</v>
      </c>
      <c r="K17" s="54">
        <f t="shared" ref="K17:U17" si="12">J17</f>
        <v>0</v>
      </c>
      <c r="L17" s="54">
        <f t="shared" si="12"/>
        <v>0</v>
      </c>
      <c r="M17" s="54">
        <f t="shared" si="12"/>
        <v>0</v>
      </c>
      <c r="N17" s="54">
        <f t="shared" si="12"/>
        <v>0</v>
      </c>
      <c r="O17" s="54">
        <f t="shared" si="12"/>
        <v>0</v>
      </c>
      <c r="P17" s="54">
        <f t="shared" si="12"/>
        <v>0</v>
      </c>
      <c r="Q17" s="54">
        <f t="shared" si="12"/>
        <v>0</v>
      </c>
      <c r="R17" s="54">
        <f t="shared" si="12"/>
        <v>0</v>
      </c>
      <c r="S17" s="54">
        <f t="shared" si="12"/>
        <v>0</v>
      </c>
      <c r="T17" s="54">
        <f t="shared" si="12"/>
        <v>0</v>
      </c>
      <c r="U17" s="54">
        <f t="shared" si="12"/>
        <v>0</v>
      </c>
    </row>
    <row r="18" spans="1:21">
      <c r="A18" s="61"/>
      <c r="B18" s="113" t="s">
        <v>165</v>
      </c>
      <c r="C18" s="53" t="s">
        <v>4</v>
      </c>
      <c r="D18" s="114" t="s">
        <v>162</v>
      </c>
      <c r="E18" s="1" t="s">
        <v>136</v>
      </c>
      <c r="F18" s="5">
        <f t="shared" si="6"/>
        <v>150000</v>
      </c>
      <c r="G18" s="4">
        <v>1</v>
      </c>
      <c r="H18" s="5">
        <v>150000</v>
      </c>
      <c r="I18" s="58">
        <f t="shared" si="4"/>
        <v>1950000</v>
      </c>
      <c r="J18" s="54">
        <f t="shared" si="2"/>
        <v>150000</v>
      </c>
      <c r="K18" s="54">
        <f t="shared" ref="K18:U18" si="13">J18</f>
        <v>150000</v>
      </c>
      <c r="L18" s="54">
        <f t="shared" si="13"/>
        <v>150000</v>
      </c>
      <c r="M18" s="54">
        <f t="shared" si="13"/>
        <v>150000</v>
      </c>
      <c r="N18" s="54">
        <f t="shared" si="13"/>
        <v>150000</v>
      </c>
      <c r="O18" s="54">
        <f t="shared" si="13"/>
        <v>150000</v>
      </c>
      <c r="P18" s="54">
        <f t="shared" si="13"/>
        <v>150000</v>
      </c>
      <c r="Q18" s="54">
        <f t="shared" si="13"/>
        <v>150000</v>
      </c>
      <c r="R18" s="54">
        <f t="shared" si="13"/>
        <v>150000</v>
      </c>
      <c r="S18" s="54">
        <f t="shared" si="13"/>
        <v>150000</v>
      </c>
      <c r="T18" s="54">
        <f t="shared" si="13"/>
        <v>150000</v>
      </c>
      <c r="U18" s="54">
        <f t="shared" si="13"/>
        <v>150000</v>
      </c>
    </row>
    <row r="19" spans="1:21">
      <c r="A19" s="61"/>
      <c r="B19" s="113" t="s">
        <v>168</v>
      </c>
      <c r="C19" s="53" t="s">
        <v>4</v>
      </c>
      <c r="D19" s="114" t="s">
        <v>172</v>
      </c>
      <c r="E19" s="1" t="s">
        <v>136</v>
      </c>
      <c r="F19" s="5">
        <f t="shared" si="6"/>
        <v>90000</v>
      </c>
      <c r="G19" s="4">
        <v>1</v>
      </c>
      <c r="H19" s="5">
        <v>90000</v>
      </c>
      <c r="I19" s="58">
        <f t="shared" si="4"/>
        <v>1170000</v>
      </c>
      <c r="J19" s="54">
        <f t="shared" si="2"/>
        <v>90000</v>
      </c>
      <c r="K19" s="54">
        <f t="shared" ref="K19:U19" si="14">J19</f>
        <v>90000</v>
      </c>
      <c r="L19" s="54">
        <f t="shared" si="14"/>
        <v>90000</v>
      </c>
      <c r="M19" s="54">
        <f t="shared" si="14"/>
        <v>90000</v>
      </c>
      <c r="N19" s="54">
        <f t="shared" si="14"/>
        <v>90000</v>
      </c>
      <c r="O19" s="54">
        <f t="shared" si="14"/>
        <v>90000</v>
      </c>
      <c r="P19" s="54">
        <f t="shared" si="14"/>
        <v>90000</v>
      </c>
      <c r="Q19" s="54">
        <f t="shared" si="14"/>
        <v>90000</v>
      </c>
      <c r="R19" s="54">
        <f t="shared" si="14"/>
        <v>90000</v>
      </c>
      <c r="S19" s="54">
        <f t="shared" si="14"/>
        <v>90000</v>
      </c>
      <c r="T19" s="54">
        <f t="shared" si="14"/>
        <v>90000</v>
      </c>
      <c r="U19" s="54">
        <f t="shared" si="14"/>
        <v>90000</v>
      </c>
    </row>
    <row r="20" spans="1:21">
      <c r="A20" s="61"/>
      <c r="B20" s="113" t="s">
        <v>166</v>
      </c>
      <c r="C20" s="53" t="s">
        <v>4</v>
      </c>
      <c r="D20" s="114" t="s">
        <v>172</v>
      </c>
      <c r="E20" s="1" t="s">
        <v>136</v>
      </c>
      <c r="F20" s="5">
        <f t="shared" si="6"/>
        <v>90000</v>
      </c>
      <c r="G20" s="4">
        <v>1</v>
      </c>
      <c r="H20" s="5">
        <v>90000</v>
      </c>
      <c r="I20" s="58">
        <f t="shared" si="4"/>
        <v>1170000</v>
      </c>
      <c r="J20" s="54">
        <f t="shared" si="2"/>
        <v>90000</v>
      </c>
      <c r="K20" s="54">
        <f t="shared" ref="K20:U20" si="15">J20</f>
        <v>90000</v>
      </c>
      <c r="L20" s="54">
        <f t="shared" si="15"/>
        <v>90000</v>
      </c>
      <c r="M20" s="54">
        <f t="shared" si="15"/>
        <v>90000</v>
      </c>
      <c r="N20" s="54">
        <f t="shared" si="15"/>
        <v>90000</v>
      </c>
      <c r="O20" s="54">
        <f t="shared" si="15"/>
        <v>90000</v>
      </c>
      <c r="P20" s="54">
        <f t="shared" si="15"/>
        <v>90000</v>
      </c>
      <c r="Q20" s="54">
        <f t="shared" si="15"/>
        <v>90000</v>
      </c>
      <c r="R20" s="54">
        <f t="shared" si="15"/>
        <v>90000</v>
      </c>
      <c r="S20" s="54">
        <f t="shared" si="15"/>
        <v>90000</v>
      </c>
      <c r="T20" s="54">
        <f t="shared" si="15"/>
        <v>90000</v>
      </c>
      <c r="U20" s="54">
        <f t="shared" si="15"/>
        <v>90000</v>
      </c>
    </row>
    <row r="21" spans="1:21">
      <c r="A21" s="61"/>
      <c r="B21" s="113" t="s">
        <v>167</v>
      </c>
      <c r="C21" s="53" t="s">
        <v>4</v>
      </c>
      <c r="D21" s="114" t="s">
        <v>172</v>
      </c>
      <c r="E21" s="1" t="s">
        <v>136</v>
      </c>
      <c r="F21" s="5">
        <f t="shared" si="6"/>
        <v>90000</v>
      </c>
      <c r="G21" s="4">
        <v>1</v>
      </c>
      <c r="H21" s="5">
        <v>90000</v>
      </c>
      <c r="I21" s="58">
        <f t="shared" si="4"/>
        <v>1170000</v>
      </c>
      <c r="J21" s="54">
        <f t="shared" si="2"/>
        <v>90000</v>
      </c>
      <c r="K21" s="54">
        <f t="shared" ref="K21:U23" si="16">J21</f>
        <v>90000</v>
      </c>
      <c r="L21" s="54">
        <f t="shared" si="16"/>
        <v>90000</v>
      </c>
      <c r="M21" s="54">
        <f t="shared" si="16"/>
        <v>90000</v>
      </c>
      <c r="N21" s="54">
        <f t="shared" si="16"/>
        <v>90000</v>
      </c>
      <c r="O21" s="54">
        <f t="shared" si="16"/>
        <v>90000</v>
      </c>
      <c r="P21" s="54">
        <f t="shared" si="16"/>
        <v>90000</v>
      </c>
      <c r="Q21" s="54">
        <f t="shared" si="16"/>
        <v>90000</v>
      </c>
      <c r="R21" s="54">
        <f t="shared" si="16"/>
        <v>90000</v>
      </c>
      <c r="S21" s="54">
        <f t="shared" si="16"/>
        <v>90000</v>
      </c>
      <c r="T21" s="54">
        <f t="shared" si="16"/>
        <v>90000</v>
      </c>
      <c r="U21" s="54">
        <f t="shared" si="16"/>
        <v>90000</v>
      </c>
    </row>
    <row r="22" spans="1:21">
      <c r="A22" s="119"/>
      <c r="B22" s="129" t="s">
        <v>209</v>
      </c>
      <c r="C22" s="53" t="s">
        <v>4</v>
      </c>
      <c r="D22" s="104" t="s">
        <v>132</v>
      </c>
      <c r="E22" s="1" t="s">
        <v>136</v>
      </c>
      <c r="F22" s="5">
        <f>H22/G22</f>
        <v>150000</v>
      </c>
      <c r="G22" s="3">
        <v>1</v>
      </c>
      <c r="H22" s="6">
        <v>150000</v>
      </c>
      <c r="I22" s="58">
        <f>H22*13</f>
        <v>1950000</v>
      </c>
      <c r="J22" s="54">
        <f t="shared" si="2"/>
        <v>150000</v>
      </c>
      <c r="K22" s="54">
        <f>H22</f>
        <v>150000</v>
      </c>
      <c r="L22" s="54">
        <f>H22</f>
        <v>150000</v>
      </c>
      <c r="M22" s="54">
        <f t="shared" ref="M22:U22" si="17">L22</f>
        <v>150000</v>
      </c>
      <c r="N22" s="54">
        <f t="shared" si="17"/>
        <v>150000</v>
      </c>
      <c r="O22" s="54">
        <f t="shared" si="17"/>
        <v>150000</v>
      </c>
      <c r="P22" s="54">
        <f t="shared" si="17"/>
        <v>150000</v>
      </c>
      <c r="Q22" s="54">
        <f t="shared" si="17"/>
        <v>150000</v>
      </c>
      <c r="R22" s="54">
        <f t="shared" si="17"/>
        <v>150000</v>
      </c>
      <c r="S22" s="54">
        <f t="shared" si="17"/>
        <v>150000</v>
      </c>
      <c r="T22" s="54">
        <f t="shared" si="17"/>
        <v>150000</v>
      </c>
      <c r="U22" s="54">
        <f t="shared" si="17"/>
        <v>150000</v>
      </c>
    </row>
    <row r="23" spans="1:21">
      <c r="A23" s="61"/>
      <c r="B23" s="129" t="s">
        <v>210</v>
      </c>
      <c r="C23" s="53" t="s">
        <v>4</v>
      </c>
      <c r="D23" s="104" t="s">
        <v>132</v>
      </c>
      <c r="E23" s="1" t="s">
        <v>136</v>
      </c>
      <c r="F23" s="5">
        <f t="shared" si="6"/>
        <v>150000</v>
      </c>
      <c r="G23" s="53">
        <v>1</v>
      </c>
      <c r="H23" s="5">
        <v>150000</v>
      </c>
      <c r="I23" s="58">
        <f t="shared" si="4"/>
        <v>1950000</v>
      </c>
      <c r="J23" s="54">
        <f t="shared" si="2"/>
        <v>150000</v>
      </c>
      <c r="K23" s="54">
        <f>H23</f>
        <v>150000</v>
      </c>
      <c r="L23" s="54">
        <f>H23</f>
        <v>150000</v>
      </c>
      <c r="M23" s="54">
        <f t="shared" si="16"/>
        <v>150000</v>
      </c>
      <c r="N23" s="54">
        <f t="shared" si="16"/>
        <v>150000</v>
      </c>
      <c r="O23" s="54">
        <f t="shared" si="16"/>
        <v>150000</v>
      </c>
      <c r="P23" s="54">
        <f t="shared" si="16"/>
        <v>150000</v>
      </c>
      <c r="Q23" s="54">
        <f t="shared" si="16"/>
        <v>150000</v>
      </c>
      <c r="R23" s="54">
        <f t="shared" si="16"/>
        <v>150000</v>
      </c>
      <c r="S23" s="54">
        <f t="shared" si="16"/>
        <v>150000</v>
      </c>
      <c r="T23" s="54">
        <f t="shared" si="16"/>
        <v>150000</v>
      </c>
      <c r="U23" s="54">
        <f t="shared" si="16"/>
        <v>150000</v>
      </c>
    </row>
    <row r="24" spans="1:21">
      <c r="A24" s="60"/>
      <c r="B24" s="4"/>
      <c r="C24" s="4"/>
      <c r="D24" s="53"/>
      <c r="E24" s="1" t="s">
        <v>136</v>
      </c>
      <c r="F24" s="5">
        <f t="shared" ref="F24" si="18">H24/G24</f>
        <v>0</v>
      </c>
      <c r="G24" s="53">
        <v>1</v>
      </c>
      <c r="H24" s="5"/>
      <c r="I24" s="58">
        <f t="shared" ref="I24" si="19">H24*13</f>
        <v>0</v>
      </c>
      <c r="J24" s="54"/>
      <c r="K24" s="54"/>
      <c r="L24" s="54">
        <f>H24</f>
        <v>0</v>
      </c>
      <c r="M24" s="54">
        <f t="shared" ref="M24:U24" si="20">L24</f>
        <v>0</v>
      </c>
      <c r="N24" s="54">
        <f t="shared" si="20"/>
        <v>0</v>
      </c>
      <c r="O24" s="54">
        <f t="shared" si="20"/>
        <v>0</v>
      </c>
      <c r="P24" s="54">
        <f t="shared" si="20"/>
        <v>0</v>
      </c>
      <c r="Q24" s="54">
        <f t="shared" si="20"/>
        <v>0</v>
      </c>
      <c r="R24" s="54">
        <f t="shared" si="20"/>
        <v>0</v>
      </c>
      <c r="S24" s="54">
        <f t="shared" si="20"/>
        <v>0</v>
      </c>
      <c r="T24" s="54">
        <f t="shared" si="20"/>
        <v>0</v>
      </c>
      <c r="U24" s="54">
        <f t="shared" si="20"/>
        <v>0</v>
      </c>
    </row>
    <row r="25" spans="1:21">
      <c r="A25" s="60"/>
      <c r="B25" s="105"/>
      <c r="C25" s="4"/>
      <c r="D25" s="105"/>
      <c r="E25" s="1" t="s">
        <v>136</v>
      </c>
      <c r="F25" s="5">
        <f t="shared" ref="F25:F26" si="21">H25/G25</f>
        <v>0</v>
      </c>
      <c r="G25" s="53">
        <v>1</v>
      </c>
      <c r="H25" s="6"/>
      <c r="I25" s="58">
        <f t="shared" ref="I25:I26" si="22">H25*13</f>
        <v>0</v>
      </c>
      <c r="J25" s="54"/>
      <c r="K25" s="54">
        <f>H25</f>
        <v>0</v>
      </c>
      <c r="L25" s="54">
        <f>H25</f>
        <v>0</v>
      </c>
      <c r="M25" s="54">
        <f t="shared" ref="M25:U25" si="23">L25</f>
        <v>0</v>
      </c>
      <c r="N25" s="54">
        <f t="shared" si="23"/>
        <v>0</v>
      </c>
      <c r="O25" s="54">
        <f t="shared" si="23"/>
        <v>0</v>
      </c>
      <c r="P25" s="54">
        <f t="shared" si="23"/>
        <v>0</v>
      </c>
      <c r="Q25" s="54">
        <f t="shared" si="23"/>
        <v>0</v>
      </c>
      <c r="R25" s="54">
        <f t="shared" si="23"/>
        <v>0</v>
      </c>
      <c r="S25" s="54">
        <f t="shared" si="23"/>
        <v>0</v>
      </c>
      <c r="T25" s="54">
        <f t="shared" si="23"/>
        <v>0</v>
      </c>
      <c r="U25" s="54">
        <f t="shared" si="23"/>
        <v>0</v>
      </c>
    </row>
    <row r="26" spans="1:21" ht="15.75" thickBot="1">
      <c r="A26" s="60"/>
      <c r="B26" s="105"/>
      <c r="C26" s="4"/>
      <c r="D26" s="105"/>
      <c r="E26" s="1" t="s">
        <v>136</v>
      </c>
      <c r="F26" s="5">
        <f t="shared" si="21"/>
        <v>0</v>
      </c>
      <c r="G26" s="53">
        <v>1</v>
      </c>
      <c r="H26" s="6"/>
      <c r="I26" s="58">
        <f t="shared" si="22"/>
        <v>0</v>
      </c>
      <c r="J26" s="54"/>
      <c r="K26" s="54">
        <f>H26</f>
        <v>0</v>
      </c>
      <c r="L26" s="54">
        <f t="shared" ref="L26" si="24">H26</f>
        <v>0</v>
      </c>
      <c r="M26" s="54">
        <f t="shared" ref="M26:U26" si="25">L26</f>
        <v>0</v>
      </c>
      <c r="N26" s="54">
        <f t="shared" si="25"/>
        <v>0</v>
      </c>
      <c r="O26" s="54">
        <f t="shared" si="25"/>
        <v>0</v>
      </c>
      <c r="P26" s="54">
        <f t="shared" si="25"/>
        <v>0</v>
      </c>
      <c r="Q26" s="54">
        <f t="shared" si="25"/>
        <v>0</v>
      </c>
      <c r="R26" s="54">
        <f t="shared" si="25"/>
        <v>0</v>
      </c>
      <c r="S26" s="54">
        <f t="shared" si="25"/>
        <v>0</v>
      </c>
      <c r="T26" s="54">
        <f t="shared" si="25"/>
        <v>0</v>
      </c>
      <c r="U26" s="54">
        <f t="shared" si="25"/>
        <v>0</v>
      </c>
    </row>
    <row r="27" spans="1:21">
      <c r="A27" s="133" t="s">
        <v>216</v>
      </c>
      <c r="B27" s="134"/>
      <c r="C27" s="134"/>
      <c r="D27" s="134"/>
      <c r="E27" s="134"/>
      <c r="F27" s="135">
        <f>SUM(F2:F26)</f>
        <v>4120000</v>
      </c>
      <c r="G27" s="135">
        <f>SUM(G2:G26)</f>
        <v>25</v>
      </c>
      <c r="H27" s="135">
        <f>SUM(H2:H26)</f>
        <v>4120000</v>
      </c>
      <c r="I27" s="136">
        <f t="shared" si="4"/>
        <v>53560000</v>
      </c>
      <c r="J27" s="131">
        <f t="shared" ref="J27:U27" si="26">SUM(J2:J26)</f>
        <v>4120000</v>
      </c>
      <c r="K27" s="131">
        <f t="shared" si="26"/>
        <v>4120000</v>
      </c>
      <c r="L27" s="131">
        <f t="shared" si="26"/>
        <v>4120000</v>
      </c>
      <c r="M27" s="131">
        <f t="shared" si="26"/>
        <v>4120000</v>
      </c>
      <c r="N27" s="131">
        <f t="shared" si="26"/>
        <v>4120000</v>
      </c>
      <c r="O27" s="131">
        <f t="shared" si="26"/>
        <v>4120000</v>
      </c>
      <c r="P27" s="131">
        <f t="shared" si="26"/>
        <v>4120000</v>
      </c>
      <c r="Q27" s="131">
        <f t="shared" si="26"/>
        <v>4120000</v>
      </c>
      <c r="R27" s="131">
        <f t="shared" si="26"/>
        <v>4120000</v>
      </c>
      <c r="S27" s="131">
        <f t="shared" si="26"/>
        <v>4120000</v>
      </c>
      <c r="T27" s="131">
        <f t="shared" si="26"/>
        <v>4120000</v>
      </c>
      <c r="U27" s="131">
        <f t="shared" si="26"/>
        <v>4120000</v>
      </c>
    </row>
    <row r="28" spans="1:21">
      <c r="A28" s="154" t="s">
        <v>173</v>
      </c>
      <c r="B28" s="155"/>
      <c r="C28" s="155"/>
      <c r="D28" s="155"/>
      <c r="E28" s="155"/>
      <c r="F28" s="155"/>
      <c r="G28" s="155"/>
      <c r="H28" s="155"/>
      <c r="I28" s="156"/>
      <c r="J28" s="132">
        <f>J6+J7+J8+J9+J10+J11+J12+J18+J19+J20+J21+J22+J23</f>
        <v>2120000</v>
      </c>
      <c r="K28" s="132">
        <f t="shared" ref="K28:U28" si="27">K6+K7+K8+K9+K10+K11+K12+K18+K19+K20+K21+K22+K23</f>
        <v>2120000</v>
      </c>
      <c r="L28" s="132">
        <f t="shared" si="27"/>
        <v>2120000</v>
      </c>
      <c r="M28" s="132">
        <f t="shared" si="27"/>
        <v>2120000</v>
      </c>
      <c r="N28" s="132">
        <f t="shared" si="27"/>
        <v>2120000</v>
      </c>
      <c r="O28" s="132">
        <f t="shared" si="27"/>
        <v>2120000</v>
      </c>
      <c r="P28" s="132">
        <f t="shared" si="27"/>
        <v>2120000</v>
      </c>
      <c r="Q28" s="132">
        <f t="shared" si="27"/>
        <v>2120000</v>
      </c>
      <c r="R28" s="132">
        <f t="shared" si="27"/>
        <v>2120000</v>
      </c>
      <c r="S28" s="132">
        <f t="shared" si="27"/>
        <v>2120000</v>
      </c>
      <c r="T28" s="132">
        <f t="shared" si="27"/>
        <v>2120000</v>
      </c>
      <c r="U28" s="132">
        <f t="shared" si="27"/>
        <v>2120000</v>
      </c>
    </row>
    <row r="29" spans="1:21">
      <c r="A29" s="154" t="s">
        <v>174</v>
      </c>
      <c r="B29" s="155"/>
      <c r="C29" s="155"/>
      <c r="D29" s="155"/>
      <c r="E29" s="155"/>
      <c r="F29" s="155"/>
      <c r="G29" s="155"/>
      <c r="H29" s="155"/>
      <c r="I29" s="156"/>
      <c r="J29" s="132">
        <f>J2+J3+J4+J5+J13+J14+J15+J16+J17</f>
        <v>2000000</v>
      </c>
      <c r="K29" s="132">
        <f t="shared" ref="K29:U29" si="28">K2+K3+K4+K5+K13+K14+K15+K16+K17</f>
        <v>2000000</v>
      </c>
      <c r="L29" s="132">
        <f t="shared" si="28"/>
        <v>2000000</v>
      </c>
      <c r="M29" s="132">
        <f t="shared" si="28"/>
        <v>2000000</v>
      </c>
      <c r="N29" s="132">
        <f t="shared" si="28"/>
        <v>2000000</v>
      </c>
      <c r="O29" s="132">
        <f t="shared" si="28"/>
        <v>2000000</v>
      </c>
      <c r="P29" s="132">
        <f t="shared" si="28"/>
        <v>2000000</v>
      </c>
      <c r="Q29" s="132">
        <f t="shared" si="28"/>
        <v>2000000</v>
      </c>
      <c r="R29" s="132">
        <f t="shared" si="28"/>
        <v>2000000</v>
      </c>
      <c r="S29" s="132">
        <f t="shared" si="28"/>
        <v>2000000</v>
      </c>
      <c r="T29" s="132">
        <f t="shared" si="28"/>
        <v>2000000</v>
      </c>
      <c r="U29" s="132">
        <f t="shared" si="28"/>
        <v>2000000</v>
      </c>
    </row>
  </sheetData>
  <autoFilter ref="A1:I27"/>
  <mergeCells count="2">
    <mergeCell ref="A28:I28"/>
    <mergeCell ref="A29:I29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B35" sqref="B35"/>
    </sheetView>
  </sheetViews>
  <sheetFormatPr defaultRowHeight="15"/>
  <cols>
    <col min="1" max="1" width="2" bestFit="1" customWidth="1"/>
    <col min="2" max="2" width="40.85546875" bestFit="1" customWidth="1"/>
    <col min="3" max="3" width="37.42578125" bestFit="1" customWidth="1"/>
    <col min="4" max="4" width="35.42578125" bestFit="1" customWidth="1"/>
    <col min="5" max="5" width="20.42578125" bestFit="1" customWidth="1"/>
  </cols>
  <sheetData>
    <row r="1" spans="1:5">
      <c r="A1" s="2"/>
      <c r="B1" s="1" t="s">
        <v>136</v>
      </c>
      <c r="C1" s="1"/>
      <c r="D1" s="1"/>
      <c r="E1" s="1"/>
    </row>
    <row r="2" spans="1:5">
      <c r="A2" s="2">
        <v>1</v>
      </c>
      <c r="B2" s="110" t="s">
        <v>137</v>
      </c>
      <c r="C2" s="2"/>
      <c r="D2" s="2"/>
      <c r="E2" s="2"/>
    </row>
    <row r="3" spans="1:5">
      <c r="A3" s="2">
        <v>2</v>
      </c>
      <c r="B3" s="110" t="s">
        <v>138</v>
      </c>
      <c r="C3" s="2"/>
      <c r="D3" s="2"/>
      <c r="E3" s="2"/>
    </row>
    <row r="4" spans="1:5">
      <c r="A4" s="2">
        <v>3</v>
      </c>
      <c r="B4" t="s">
        <v>139</v>
      </c>
      <c r="C4" s="2"/>
      <c r="D4" s="2"/>
      <c r="E4" s="2"/>
    </row>
    <row r="5" spans="1:5">
      <c r="A5" s="3">
        <v>4</v>
      </c>
      <c r="B5" s="2" t="s">
        <v>140</v>
      </c>
      <c r="C5" s="2"/>
      <c r="D5" s="2"/>
      <c r="E5" s="2"/>
    </row>
    <row r="6" spans="1:5">
      <c r="A6" s="3">
        <v>5</v>
      </c>
      <c r="B6" s="2" t="s">
        <v>141</v>
      </c>
      <c r="C6" s="2"/>
      <c r="D6" s="2"/>
      <c r="E6" s="2"/>
    </row>
    <row r="7" spans="1:5">
      <c r="A7" s="3">
        <v>6</v>
      </c>
      <c r="B7" s="2" t="s">
        <v>142</v>
      </c>
      <c r="C7" s="2"/>
      <c r="D7" s="2"/>
      <c r="E7" s="2"/>
    </row>
    <row r="8" spans="1:5">
      <c r="A8" s="3">
        <v>7</v>
      </c>
      <c r="B8" s="2" t="s">
        <v>219</v>
      </c>
      <c r="C8" s="2"/>
      <c r="D8" s="2"/>
      <c r="E8" s="2"/>
    </row>
    <row r="9" spans="1:5">
      <c r="A9" s="2">
        <v>8</v>
      </c>
      <c r="B9" s="2"/>
      <c r="C9" s="2"/>
      <c r="D9" s="2"/>
      <c r="E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C26" sqref="C26"/>
    </sheetView>
  </sheetViews>
  <sheetFormatPr defaultRowHeight="15"/>
  <cols>
    <col min="1" max="1" width="35.85546875" style="37" bestFit="1" customWidth="1"/>
    <col min="2" max="2" width="26.85546875" style="37" bestFit="1" customWidth="1"/>
    <col min="3" max="16384" width="9.140625" style="37"/>
  </cols>
  <sheetData>
    <row r="1" spans="1:2" ht="15.75" thickBot="1">
      <c r="A1" s="50"/>
      <c r="B1" s="51"/>
    </row>
    <row r="2" spans="1:2" s="38" customFormat="1">
      <c r="A2" s="39" t="s">
        <v>95</v>
      </c>
      <c r="B2" s="40" t="s">
        <v>149</v>
      </c>
    </row>
    <row r="3" spans="1:2">
      <c r="A3" s="41" t="s">
        <v>217</v>
      </c>
      <c r="B3" s="112">
        <v>0.25</v>
      </c>
    </row>
    <row r="4" spans="1:2">
      <c r="A4" s="48" t="s">
        <v>218</v>
      </c>
      <c r="B4" s="112">
        <v>0.25</v>
      </c>
    </row>
    <row r="5" spans="1:2">
      <c r="A5" s="49" t="s">
        <v>150</v>
      </c>
      <c r="B5" s="112">
        <v>0.25</v>
      </c>
    </row>
    <row r="6" spans="1:2">
      <c r="A6" s="49" t="s">
        <v>151</v>
      </c>
      <c r="B6" s="112">
        <v>0.25</v>
      </c>
    </row>
    <row r="7" spans="1:2">
      <c r="B7" s="42"/>
    </row>
    <row r="8" spans="1:2">
      <c r="B8" s="42"/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T10"/>
  <sheetViews>
    <sheetView workbookViewId="0">
      <selection activeCell="S24" sqref="S24"/>
    </sheetView>
  </sheetViews>
  <sheetFormatPr defaultRowHeight="15"/>
  <cols>
    <col min="1" max="1" width="47.85546875" bestFit="1" customWidth="1"/>
    <col min="2" max="2" width="19.85546875" bestFit="1" customWidth="1"/>
    <col min="3" max="3" width="10.28515625" bestFit="1" customWidth="1"/>
    <col min="4" max="9" width="10.85546875" bestFit="1" customWidth="1"/>
    <col min="10" max="13" width="12" bestFit="1" customWidth="1"/>
    <col min="14" max="14" width="11" bestFit="1" customWidth="1"/>
    <col min="15" max="15" width="12.28515625" bestFit="1" customWidth="1"/>
    <col min="16" max="16" width="13.140625" bestFit="1" customWidth="1"/>
    <col min="17" max="17" width="11.28515625" bestFit="1" customWidth="1"/>
    <col min="18" max="18" width="9.5703125" bestFit="1" customWidth="1"/>
    <col min="19" max="19" width="15.5703125" bestFit="1" customWidth="1"/>
  </cols>
  <sheetData>
    <row r="1" spans="1:20" ht="30">
      <c r="A1" s="123"/>
      <c r="B1" s="124"/>
      <c r="C1" s="125">
        <v>45292</v>
      </c>
      <c r="D1" s="125">
        <v>45323</v>
      </c>
      <c r="E1" s="125">
        <v>45352</v>
      </c>
      <c r="F1" s="125">
        <v>45383</v>
      </c>
      <c r="G1" s="125">
        <v>45413</v>
      </c>
      <c r="H1" s="125">
        <v>45444</v>
      </c>
      <c r="I1" s="125">
        <v>45474</v>
      </c>
      <c r="J1" s="125">
        <v>45505</v>
      </c>
      <c r="K1" s="125">
        <v>45536</v>
      </c>
      <c r="L1" s="125">
        <v>45566</v>
      </c>
      <c r="M1" s="125">
        <v>45597</v>
      </c>
      <c r="N1" s="125">
        <v>45627</v>
      </c>
      <c r="O1" s="140" t="s">
        <v>34</v>
      </c>
      <c r="P1" s="143" t="s">
        <v>186</v>
      </c>
      <c r="Q1" s="144" t="s">
        <v>184</v>
      </c>
      <c r="R1" s="145" t="s">
        <v>185</v>
      </c>
      <c r="S1" s="146" t="s">
        <v>187</v>
      </c>
    </row>
    <row r="2" spans="1:20">
      <c r="A2" s="45" t="s">
        <v>96</v>
      </c>
      <c r="B2" s="2" t="s">
        <v>97</v>
      </c>
      <c r="C2" s="46"/>
      <c r="D2" s="111">
        <v>1</v>
      </c>
      <c r="E2" s="111">
        <v>1</v>
      </c>
      <c r="F2" s="111">
        <v>1</v>
      </c>
      <c r="G2" s="111">
        <v>1</v>
      </c>
      <c r="H2" s="111">
        <v>1</v>
      </c>
      <c r="I2" s="111">
        <v>1</v>
      </c>
      <c r="J2" s="111">
        <v>1</v>
      </c>
      <c r="K2" s="111">
        <v>1</v>
      </c>
      <c r="L2" s="111">
        <v>1</v>
      </c>
      <c r="M2" s="111">
        <v>1</v>
      </c>
      <c r="N2" s="111">
        <v>1</v>
      </c>
      <c r="O2" s="47"/>
      <c r="P2" s="147"/>
      <c r="Q2" s="126"/>
      <c r="R2" s="126"/>
      <c r="S2" s="148"/>
      <c r="T2" s="122"/>
    </row>
    <row r="3" spans="1:20">
      <c r="A3" s="121" t="s">
        <v>180</v>
      </c>
      <c r="B3" s="109" t="s">
        <v>135</v>
      </c>
      <c r="C3" s="44"/>
      <c r="D3" s="44">
        <v>84600000</v>
      </c>
      <c r="E3" s="44">
        <f>D3*E2</f>
        <v>84600000</v>
      </c>
      <c r="F3" s="44">
        <f t="shared" ref="F3:N3" si="0">E3*F2</f>
        <v>84600000</v>
      </c>
      <c r="G3" s="44">
        <f t="shared" si="0"/>
        <v>84600000</v>
      </c>
      <c r="H3" s="44">
        <f t="shared" si="0"/>
        <v>84600000</v>
      </c>
      <c r="I3" s="44">
        <f t="shared" si="0"/>
        <v>84600000</v>
      </c>
      <c r="J3" s="44">
        <f t="shared" si="0"/>
        <v>84600000</v>
      </c>
      <c r="K3" s="44">
        <f t="shared" si="0"/>
        <v>84600000</v>
      </c>
      <c r="L3" s="44">
        <f t="shared" si="0"/>
        <v>84600000</v>
      </c>
      <c r="M3" s="44">
        <f t="shared" si="0"/>
        <v>84600000</v>
      </c>
      <c r="N3" s="44">
        <f t="shared" si="0"/>
        <v>84600000</v>
      </c>
      <c r="O3" s="141">
        <f>SUM(C3:N3)</f>
        <v>930600000</v>
      </c>
      <c r="P3" s="149">
        <v>90000</v>
      </c>
      <c r="Q3" s="127" t="s">
        <v>182</v>
      </c>
      <c r="R3" s="127">
        <v>940</v>
      </c>
      <c r="S3" s="150">
        <f>P3*R3</f>
        <v>84600000</v>
      </c>
      <c r="T3" s="122"/>
    </row>
    <row r="4" spans="1:20">
      <c r="A4" s="121" t="s">
        <v>181</v>
      </c>
      <c r="B4" s="109" t="s">
        <v>135</v>
      </c>
      <c r="C4" s="44"/>
      <c r="D4" s="44"/>
      <c r="E4" s="44"/>
      <c r="F4" s="44">
        <v>22050000</v>
      </c>
      <c r="G4" s="44">
        <f t="shared" ref="G4:N4" si="1">F4*G2</f>
        <v>22050000</v>
      </c>
      <c r="H4" s="44">
        <f t="shared" si="1"/>
        <v>22050000</v>
      </c>
      <c r="I4" s="44">
        <f t="shared" si="1"/>
        <v>22050000</v>
      </c>
      <c r="J4" s="44">
        <f t="shared" si="1"/>
        <v>22050000</v>
      </c>
      <c r="K4" s="44">
        <f t="shared" si="1"/>
        <v>22050000</v>
      </c>
      <c r="L4" s="44">
        <f t="shared" si="1"/>
        <v>22050000</v>
      </c>
      <c r="M4" s="44">
        <f t="shared" si="1"/>
        <v>22050000</v>
      </c>
      <c r="N4" s="44">
        <f t="shared" si="1"/>
        <v>22050000</v>
      </c>
      <c r="O4" s="141">
        <f>SUM(C4:N4)</f>
        <v>198450000</v>
      </c>
      <c r="P4" s="149">
        <v>630000</v>
      </c>
      <c r="Q4" s="127" t="s">
        <v>183</v>
      </c>
      <c r="R4" s="127">
        <v>40</v>
      </c>
      <c r="S4" s="150">
        <f>P4*R4</f>
        <v>25200000</v>
      </c>
      <c r="T4" s="122"/>
    </row>
    <row r="5" spans="1:20">
      <c r="A5" s="109" t="s">
        <v>145</v>
      </c>
      <c r="B5" s="109" t="s">
        <v>135</v>
      </c>
      <c r="C5" s="44"/>
      <c r="D5" s="44">
        <f t="shared" ref="D5:N5" si="2">C5*D2</f>
        <v>0</v>
      </c>
      <c r="E5" s="44">
        <f t="shared" si="2"/>
        <v>0</v>
      </c>
      <c r="F5" s="44">
        <f t="shared" si="2"/>
        <v>0</v>
      </c>
      <c r="G5" s="44">
        <f t="shared" si="2"/>
        <v>0</v>
      </c>
      <c r="H5" s="44">
        <f t="shared" si="2"/>
        <v>0</v>
      </c>
      <c r="I5" s="44">
        <f t="shared" si="2"/>
        <v>0</v>
      </c>
      <c r="J5" s="44">
        <f t="shared" si="2"/>
        <v>0</v>
      </c>
      <c r="K5" s="44">
        <f t="shared" si="2"/>
        <v>0</v>
      </c>
      <c r="L5" s="44">
        <f t="shared" si="2"/>
        <v>0</v>
      </c>
      <c r="M5" s="44">
        <f t="shared" si="2"/>
        <v>0</v>
      </c>
      <c r="N5" s="44">
        <f t="shared" si="2"/>
        <v>0</v>
      </c>
      <c r="O5" s="141">
        <f>SUM(C5:N5)</f>
        <v>0</v>
      </c>
      <c r="P5" s="149"/>
      <c r="Q5" s="127" t="s">
        <v>182</v>
      </c>
      <c r="R5" s="127"/>
      <c r="S5" s="150">
        <f t="shared" ref="S5:S9" si="3">P5*R5</f>
        <v>0</v>
      </c>
      <c r="T5" s="122"/>
    </row>
    <row r="6" spans="1:20">
      <c r="A6" s="109" t="s">
        <v>146</v>
      </c>
      <c r="B6" s="109" t="s">
        <v>135</v>
      </c>
      <c r="C6" s="44"/>
      <c r="D6" s="44">
        <f t="shared" ref="D6:N6" si="4">C6*D2</f>
        <v>0</v>
      </c>
      <c r="E6" s="44">
        <f t="shared" si="4"/>
        <v>0</v>
      </c>
      <c r="F6" s="44">
        <f t="shared" si="4"/>
        <v>0</v>
      </c>
      <c r="G6" s="44">
        <f t="shared" si="4"/>
        <v>0</v>
      </c>
      <c r="H6" s="44">
        <f t="shared" si="4"/>
        <v>0</v>
      </c>
      <c r="I6" s="44">
        <f t="shared" si="4"/>
        <v>0</v>
      </c>
      <c r="J6" s="44">
        <f t="shared" si="4"/>
        <v>0</v>
      </c>
      <c r="K6" s="44">
        <f t="shared" si="4"/>
        <v>0</v>
      </c>
      <c r="L6" s="44">
        <f t="shared" si="4"/>
        <v>0</v>
      </c>
      <c r="M6" s="44">
        <f t="shared" si="4"/>
        <v>0</v>
      </c>
      <c r="N6" s="44">
        <f t="shared" si="4"/>
        <v>0</v>
      </c>
      <c r="O6" s="141">
        <f t="shared" ref="O6:O8" si="5">SUM(C6:N6)</f>
        <v>0</v>
      </c>
      <c r="P6" s="149"/>
      <c r="Q6" s="127" t="s">
        <v>182</v>
      </c>
      <c r="R6" s="127"/>
      <c r="S6" s="150">
        <f t="shared" si="3"/>
        <v>0</v>
      </c>
    </row>
    <row r="7" spans="1:20">
      <c r="A7" s="109" t="s">
        <v>147</v>
      </c>
      <c r="B7" s="109" t="s">
        <v>135</v>
      </c>
      <c r="C7" s="44"/>
      <c r="D7" s="44">
        <f t="shared" ref="D7:N7" si="6">C7*D2</f>
        <v>0</v>
      </c>
      <c r="E7" s="44">
        <f t="shared" si="6"/>
        <v>0</v>
      </c>
      <c r="F7" s="44">
        <f t="shared" si="6"/>
        <v>0</v>
      </c>
      <c r="G7" s="44">
        <f t="shared" si="6"/>
        <v>0</v>
      </c>
      <c r="H7" s="44">
        <f t="shared" si="6"/>
        <v>0</v>
      </c>
      <c r="I7" s="44">
        <f t="shared" si="6"/>
        <v>0</v>
      </c>
      <c r="J7" s="44">
        <f t="shared" si="6"/>
        <v>0</v>
      </c>
      <c r="K7" s="44">
        <f t="shared" si="6"/>
        <v>0</v>
      </c>
      <c r="L7" s="44">
        <f t="shared" si="6"/>
        <v>0</v>
      </c>
      <c r="M7" s="44">
        <f t="shared" si="6"/>
        <v>0</v>
      </c>
      <c r="N7" s="44">
        <f t="shared" si="6"/>
        <v>0</v>
      </c>
      <c r="O7" s="141">
        <f t="shared" si="5"/>
        <v>0</v>
      </c>
      <c r="P7" s="149"/>
      <c r="Q7" s="127" t="s">
        <v>182</v>
      </c>
      <c r="R7" s="127"/>
      <c r="S7" s="150">
        <f t="shared" si="3"/>
        <v>0</v>
      </c>
    </row>
    <row r="8" spans="1:20">
      <c r="A8" s="109" t="s">
        <v>148</v>
      </c>
      <c r="B8" s="109" t="s">
        <v>135</v>
      </c>
      <c r="C8" s="44"/>
      <c r="D8" s="44">
        <f t="shared" ref="D8:N8" si="7">C8*D2</f>
        <v>0</v>
      </c>
      <c r="E8" s="44">
        <f t="shared" si="7"/>
        <v>0</v>
      </c>
      <c r="F8" s="44">
        <f t="shared" si="7"/>
        <v>0</v>
      </c>
      <c r="G8" s="44">
        <f t="shared" si="7"/>
        <v>0</v>
      </c>
      <c r="H8" s="44">
        <f t="shared" si="7"/>
        <v>0</v>
      </c>
      <c r="I8" s="44">
        <f t="shared" si="7"/>
        <v>0</v>
      </c>
      <c r="J8" s="44">
        <f t="shared" si="7"/>
        <v>0</v>
      </c>
      <c r="K8" s="44">
        <f t="shared" si="7"/>
        <v>0</v>
      </c>
      <c r="L8" s="44">
        <f t="shared" si="7"/>
        <v>0</v>
      </c>
      <c r="M8" s="44">
        <f t="shared" si="7"/>
        <v>0</v>
      </c>
      <c r="N8" s="44">
        <f t="shared" si="7"/>
        <v>0</v>
      </c>
      <c r="O8" s="141">
        <f t="shared" si="5"/>
        <v>0</v>
      </c>
      <c r="P8" s="149"/>
      <c r="Q8" s="127" t="s">
        <v>183</v>
      </c>
      <c r="R8" s="127"/>
      <c r="S8" s="150">
        <f t="shared" si="3"/>
        <v>0</v>
      </c>
    </row>
    <row r="9" spans="1:20">
      <c r="A9" s="121" t="s">
        <v>178</v>
      </c>
      <c r="B9" s="109" t="s">
        <v>135</v>
      </c>
      <c r="C9" s="44"/>
      <c r="D9" s="44">
        <v>31100000</v>
      </c>
      <c r="E9" s="44">
        <f t="shared" ref="E9:N9" si="8">D9*E2</f>
        <v>31100000</v>
      </c>
      <c r="F9" s="44">
        <f t="shared" si="8"/>
        <v>31100000</v>
      </c>
      <c r="G9" s="44">
        <f t="shared" si="8"/>
        <v>31100000</v>
      </c>
      <c r="H9" s="44">
        <f t="shared" si="8"/>
        <v>31100000</v>
      </c>
      <c r="I9" s="44">
        <f t="shared" si="8"/>
        <v>31100000</v>
      </c>
      <c r="J9" s="44">
        <f t="shared" si="8"/>
        <v>31100000</v>
      </c>
      <c r="K9" s="44">
        <f t="shared" si="8"/>
        <v>31100000</v>
      </c>
      <c r="L9" s="44">
        <f t="shared" si="8"/>
        <v>31100000</v>
      </c>
      <c r="M9" s="44">
        <f t="shared" si="8"/>
        <v>31100000</v>
      </c>
      <c r="N9" s="44">
        <f t="shared" si="8"/>
        <v>31100000</v>
      </c>
      <c r="O9" s="141">
        <f t="shared" ref="O9" si="9">SUM(C9:N9)</f>
        <v>342100000</v>
      </c>
      <c r="P9" s="149">
        <v>100000</v>
      </c>
      <c r="Q9" s="127" t="s">
        <v>182</v>
      </c>
      <c r="R9" s="127">
        <v>311</v>
      </c>
      <c r="S9" s="150">
        <f t="shared" si="3"/>
        <v>31100000</v>
      </c>
    </row>
    <row r="10" spans="1:20" ht="15.75" thickBot="1">
      <c r="A10" s="139" t="s">
        <v>215</v>
      </c>
      <c r="B10" s="138" t="s">
        <v>135</v>
      </c>
      <c r="C10" s="137">
        <f>SUM(C2:C9)</f>
        <v>0</v>
      </c>
      <c r="D10" s="137">
        <f t="shared" ref="D10:O10" si="10">SUM(D2:D9)</f>
        <v>115700001</v>
      </c>
      <c r="E10" s="137">
        <f t="shared" si="10"/>
        <v>115700001</v>
      </c>
      <c r="F10" s="137">
        <f t="shared" si="10"/>
        <v>137750001</v>
      </c>
      <c r="G10" s="137">
        <f t="shared" si="10"/>
        <v>137750001</v>
      </c>
      <c r="H10" s="137">
        <f t="shared" si="10"/>
        <v>137750001</v>
      </c>
      <c r="I10" s="137">
        <f t="shared" si="10"/>
        <v>137750001</v>
      </c>
      <c r="J10" s="137">
        <f t="shared" si="10"/>
        <v>137750001</v>
      </c>
      <c r="K10" s="137">
        <f t="shared" si="10"/>
        <v>137750001</v>
      </c>
      <c r="L10" s="137">
        <f t="shared" si="10"/>
        <v>137750001</v>
      </c>
      <c r="M10" s="137">
        <f t="shared" si="10"/>
        <v>137750001</v>
      </c>
      <c r="N10" s="137">
        <f t="shared" si="10"/>
        <v>137750001</v>
      </c>
      <c r="O10" s="142">
        <f t="shared" si="10"/>
        <v>1471150000</v>
      </c>
      <c r="P10" s="151"/>
      <c r="Q10" s="152"/>
      <c r="R10" s="152"/>
      <c r="S10" s="15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39"/>
  <sheetViews>
    <sheetView tabSelected="1" workbookViewId="0">
      <pane ySplit="2" topLeftCell="A111" activePane="bottomLeft" state="frozen"/>
      <selection pane="bottomLeft" activeCell="A134" sqref="A134"/>
    </sheetView>
  </sheetViews>
  <sheetFormatPr defaultRowHeight="15"/>
  <cols>
    <col min="1" max="1" width="49.85546875" style="31" customWidth="1"/>
    <col min="2" max="2" width="14.5703125" style="12" bestFit="1" customWidth="1"/>
    <col min="3" max="4" width="14" style="12" bestFit="1" customWidth="1"/>
    <col min="5" max="5" width="14.5703125" style="12" bestFit="1" customWidth="1"/>
    <col min="6" max="6" width="14" style="12" bestFit="1" customWidth="1"/>
    <col min="7" max="8" width="14.5703125" style="12" bestFit="1" customWidth="1"/>
    <col min="9" max="9" width="13.85546875" style="12" bestFit="1" customWidth="1"/>
    <col min="10" max="13" width="15.42578125" style="12" bestFit="1" customWidth="1"/>
    <col min="14" max="14" width="15.42578125" style="13" bestFit="1" customWidth="1"/>
    <col min="15" max="15" width="14.28515625" style="12" customWidth="1"/>
  </cols>
  <sheetData>
    <row r="1" spans="1:15" s="8" customFormat="1" ht="15.75" thickBot="1">
      <c r="A1" s="99" t="s">
        <v>20</v>
      </c>
      <c r="B1" s="157">
        <v>2022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83"/>
    </row>
    <row r="2" spans="1:15" s="7" customFormat="1">
      <c r="A2" s="101" t="s">
        <v>21</v>
      </c>
      <c r="B2" s="102" t="s">
        <v>22</v>
      </c>
      <c r="C2" s="102" t="s">
        <v>23</v>
      </c>
      <c r="D2" s="102" t="s">
        <v>24</v>
      </c>
      <c r="E2" s="102" t="s">
        <v>25</v>
      </c>
      <c r="F2" s="102" t="s">
        <v>26</v>
      </c>
      <c r="G2" s="102" t="s">
        <v>27</v>
      </c>
      <c r="H2" s="102" t="s">
        <v>28</v>
      </c>
      <c r="I2" s="102" t="s">
        <v>29</v>
      </c>
      <c r="J2" s="102" t="s">
        <v>30</v>
      </c>
      <c r="K2" s="102" t="s">
        <v>31</v>
      </c>
      <c r="L2" s="102" t="s">
        <v>32</v>
      </c>
      <c r="M2" s="102" t="s">
        <v>33</v>
      </c>
      <c r="N2" s="75" t="s">
        <v>34</v>
      </c>
      <c r="O2" s="98"/>
    </row>
    <row r="3" spans="1:15" s="7" customFormat="1">
      <c r="A3" s="103" t="s">
        <v>143</v>
      </c>
      <c r="B3" s="36">
        <f>'ТОО "Дәмді Қус" план продаж'!C3</f>
        <v>0</v>
      </c>
      <c r="C3" s="36">
        <f>'ТОО "Дәмді Қус" план продаж'!D3</f>
        <v>84600000</v>
      </c>
      <c r="D3" s="36">
        <f>'ТОО "Дәмді Қус" план продаж'!E3</f>
        <v>84600000</v>
      </c>
      <c r="E3" s="36">
        <f>'ТОО "Дәмді Қус" план продаж'!F3</f>
        <v>84600000</v>
      </c>
      <c r="F3" s="36">
        <f>'ТОО "Дәмді Қус" план продаж'!G3</f>
        <v>84600000</v>
      </c>
      <c r="G3" s="36">
        <f>'ТОО "Дәмді Қус" план продаж'!H3</f>
        <v>84600000</v>
      </c>
      <c r="H3" s="36">
        <f>'ТОО "Дәмді Қус" план продаж'!I3</f>
        <v>84600000</v>
      </c>
      <c r="I3" s="36">
        <f>'ТОО "Дәмді Қус" план продаж'!J3</f>
        <v>84600000</v>
      </c>
      <c r="J3" s="36">
        <f>'ТОО "Дәмді Қус" план продаж'!K3</f>
        <v>84600000</v>
      </c>
      <c r="K3" s="36">
        <f>'ТОО "Дәмді Қус" план продаж'!L3</f>
        <v>84600000</v>
      </c>
      <c r="L3" s="36">
        <f>'ТОО "Дәмді Қус" план продаж'!M3</f>
        <v>84600000</v>
      </c>
      <c r="M3" s="36">
        <f>'ТОО "Дәмді Қус" план продаж'!N3</f>
        <v>84600000</v>
      </c>
      <c r="N3" s="77">
        <f t="shared" ref="N3:N9" si="0">SUM(B3:M3)</f>
        <v>930600000</v>
      </c>
      <c r="O3" s="62">
        <f t="shared" ref="O3:O10" si="1">N3/$N$10</f>
        <v>0.64219170519632873</v>
      </c>
    </row>
    <row r="4" spans="1:15" s="7" customFormat="1">
      <c r="A4" s="103" t="s">
        <v>144</v>
      </c>
      <c r="B4" s="36"/>
      <c r="C4" s="36"/>
      <c r="D4" s="36"/>
      <c r="E4" s="36"/>
      <c r="F4" s="36">
        <f>'ТОО "Дәмді Қус" план продаж'!G4</f>
        <v>22050000</v>
      </c>
      <c r="G4" s="36">
        <f>'ТОО "Дәмді Қус" план продаж'!H4</f>
        <v>22050000</v>
      </c>
      <c r="H4" s="36">
        <f>'ТОО "Дәмді Қус" план продаж'!I4</f>
        <v>22050000</v>
      </c>
      <c r="I4" s="36">
        <f>'ТОО "Дәмді Қус" план продаж'!J4</f>
        <v>22050000</v>
      </c>
      <c r="J4" s="36">
        <f>'ТОО "Дәмді Қус" план продаж'!K4</f>
        <v>22050000</v>
      </c>
      <c r="K4" s="36">
        <f>'ТОО "Дәмді Қус" план продаж'!L4</f>
        <v>22050000</v>
      </c>
      <c r="L4" s="36">
        <f>'ТОО "Дәмді Қус" план продаж'!M4</f>
        <v>22050000</v>
      </c>
      <c r="M4" s="36">
        <f>'ТОО "Дәмді Қус" план продаж'!N4</f>
        <v>22050000</v>
      </c>
      <c r="N4" s="77">
        <f t="shared" si="0"/>
        <v>176400000</v>
      </c>
      <c r="O4" s="62">
        <f t="shared" si="1"/>
        <v>0.1217307294182596</v>
      </c>
    </row>
    <row r="5" spans="1:15" s="7" customFormat="1">
      <c r="A5" s="103" t="s">
        <v>145</v>
      </c>
      <c r="B5" s="36">
        <f>'ТОО "Дәмді Қус" план продаж'!C5</f>
        <v>0</v>
      </c>
      <c r="C5" s="36">
        <f>'ТОО "Дәмді Қус" план продаж'!D5</f>
        <v>0</v>
      </c>
      <c r="D5" s="36">
        <f>'ТОО "Дәмді Қус" план продаж'!E5</f>
        <v>0</v>
      </c>
      <c r="E5" s="36">
        <f>'ТОО "Дәмді Қус" план продаж'!F5</f>
        <v>0</v>
      </c>
      <c r="F5" s="36">
        <f>'ТОО "Дәмді Қус" план продаж'!G5</f>
        <v>0</v>
      </c>
      <c r="G5" s="36">
        <f>'ТОО "Дәмді Қус" план продаж'!H5</f>
        <v>0</v>
      </c>
      <c r="H5" s="36">
        <f>'ТОО "Дәмді Қус" план продаж'!I5</f>
        <v>0</v>
      </c>
      <c r="I5" s="36">
        <f>'ТОО "Дәмді Қус" план продаж'!J5</f>
        <v>0</v>
      </c>
      <c r="J5" s="36">
        <f>'ТОО "Дәмді Қус" план продаж'!K5</f>
        <v>0</v>
      </c>
      <c r="K5" s="36">
        <f>'ТОО "Дәмді Қус" план продаж'!L5</f>
        <v>0</v>
      </c>
      <c r="L5" s="36">
        <f>'ТОО "Дәмді Қус" план продаж'!M5</f>
        <v>0</v>
      </c>
      <c r="M5" s="36">
        <f>'ТОО "Дәмді Қус" план продаж'!N5</f>
        <v>0</v>
      </c>
      <c r="N5" s="77">
        <f t="shared" si="0"/>
        <v>0</v>
      </c>
      <c r="O5" s="62">
        <f t="shared" si="1"/>
        <v>0</v>
      </c>
    </row>
    <row r="6" spans="1:15" s="7" customFormat="1">
      <c r="A6" s="103" t="s">
        <v>146</v>
      </c>
      <c r="B6" s="36">
        <f>'ТОО "Дәмді Қус" план продаж'!C6</f>
        <v>0</v>
      </c>
      <c r="C6" s="36">
        <f>'ТОО "Дәмді Қус" план продаж'!D6</f>
        <v>0</v>
      </c>
      <c r="D6" s="36">
        <f>'ТОО "Дәмді Қус" план продаж'!E6</f>
        <v>0</v>
      </c>
      <c r="E6" s="36">
        <f>'ТОО "Дәмді Қус" план продаж'!F6</f>
        <v>0</v>
      </c>
      <c r="F6" s="36">
        <f>'ТОО "Дәмді Қус" план продаж'!G6</f>
        <v>0</v>
      </c>
      <c r="G6" s="36">
        <f>'ТОО "Дәмді Қус" план продаж'!H6</f>
        <v>0</v>
      </c>
      <c r="H6" s="36">
        <f>'ТОО "Дәмді Қус" план продаж'!I6</f>
        <v>0</v>
      </c>
      <c r="I6" s="36">
        <f>'ТОО "Дәмді Қус" план продаж'!J6</f>
        <v>0</v>
      </c>
      <c r="J6" s="36">
        <f>'ТОО "Дәмді Қус" план продаж'!K6</f>
        <v>0</v>
      </c>
      <c r="K6" s="36">
        <f>'ТОО "Дәмді Қус" план продаж'!L6</f>
        <v>0</v>
      </c>
      <c r="L6" s="36">
        <f>'ТОО "Дәмді Қус" план продаж'!M6</f>
        <v>0</v>
      </c>
      <c r="M6" s="36">
        <f>'ТОО "Дәмді Қус" план продаж'!N6</f>
        <v>0</v>
      </c>
      <c r="N6" s="77">
        <f t="shared" si="0"/>
        <v>0</v>
      </c>
      <c r="O6" s="62">
        <f t="shared" si="1"/>
        <v>0</v>
      </c>
    </row>
    <row r="7" spans="1:15" s="7" customFormat="1">
      <c r="A7" s="103" t="s">
        <v>147</v>
      </c>
      <c r="B7" s="36">
        <f>'ТОО "Дәмді Қус" план продаж'!C7</f>
        <v>0</v>
      </c>
      <c r="C7" s="36">
        <f>'ТОО "Дәмді Қус" план продаж'!D7</f>
        <v>0</v>
      </c>
      <c r="D7" s="36">
        <f>'ТОО "Дәмді Қус" план продаж'!E7</f>
        <v>0</v>
      </c>
      <c r="E7" s="36">
        <f>'ТОО "Дәмді Қус" план продаж'!F7</f>
        <v>0</v>
      </c>
      <c r="F7" s="36">
        <f>'ТОО "Дәмді Қус" план продаж'!G7</f>
        <v>0</v>
      </c>
      <c r="G7" s="36">
        <f>'ТОО "Дәмді Қус" план продаж'!H7</f>
        <v>0</v>
      </c>
      <c r="H7" s="36">
        <f>'ТОО "Дәмді Қус" план продаж'!I7</f>
        <v>0</v>
      </c>
      <c r="I7" s="36">
        <f>'ТОО "Дәмді Қус" план продаж'!J7</f>
        <v>0</v>
      </c>
      <c r="J7" s="36">
        <f>'ТОО "Дәмді Қус" план продаж'!K7</f>
        <v>0</v>
      </c>
      <c r="K7" s="36">
        <f>'ТОО "Дәмді Қус" план продаж'!L7</f>
        <v>0</v>
      </c>
      <c r="L7" s="36">
        <f>'ТОО "Дәмді Қус" план продаж'!M7</f>
        <v>0</v>
      </c>
      <c r="M7" s="36">
        <f>'ТОО "Дәмді Қус" план продаж'!N7</f>
        <v>0</v>
      </c>
      <c r="N7" s="77">
        <f t="shared" si="0"/>
        <v>0</v>
      </c>
      <c r="O7" s="62">
        <f t="shared" si="1"/>
        <v>0</v>
      </c>
    </row>
    <row r="8" spans="1:15" s="7" customFormat="1">
      <c r="A8" s="103" t="s">
        <v>148</v>
      </c>
      <c r="B8" s="36">
        <f>'ТОО "Дәмді Қус" план продаж'!C8</f>
        <v>0</v>
      </c>
      <c r="C8" s="36">
        <f>'ТОО "Дәмді Қус" план продаж'!D8</f>
        <v>0</v>
      </c>
      <c r="D8" s="36">
        <f>'ТОО "Дәмді Қус" план продаж'!E8</f>
        <v>0</v>
      </c>
      <c r="E8" s="36">
        <f>'ТОО "Дәмді Қус" план продаж'!F8</f>
        <v>0</v>
      </c>
      <c r="F8" s="36">
        <f>'ТОО "Дәмді Қус" план продаж'!G8</f>
        <v>0</v>
      </c>
      <c r="G8" s="36">
        <f>'ТОО "Дәмді Қус" план продаж'!H8</f>
        <v>0</v>
      </c>
      <c r="H8" s="36">
        <f>'ТОО "Дәмді Қус" план продаж'!I8</f>
        <v>0</v>
      </c>
      <c r="I8" s="36">
        <f>'ТОО "Дәмді Қус" план продаж'!J8</f>
        <v>0</v>
      </c>
      <c r="J8" s="36">
        <f>'ТОО "Дәмді Қус" план продаж'!K8</f>
        <v>0</v>
      </c>
      <c r="K8" s="36">
        <f>'ТОО "Дәмді Қус" план продаж'!L8</f>
        <v>0</v>
      </c>
      <c r="L8" s="36">
        <f>'ТОО "Дәмді Қус" план продаж'!M8</f>
        <v>0</v>
      </c>
      <c r="M8" s="36">
        <f>'ТОО "Дәмді Қус" план продаж'!N8</f>
        <v>0</v>
      </c>
      <c r="N8" s="77">
        <f t="shared" si="0"/>
        <v>0</v>
      </c>
      <c r="O8" s="62">
        <f t="shared" si="1"/>
        <v>0</v>
      </c>
    </row>
    <row r="9" spans="1:15" s="7" customFormat="1">
      <c r="A9" s="103" t="s">
        <v>212</v>
      </c>
      <c r="B9" s="36">
        <f>'ТОО "Дәмді Қус" план продаж'!C9</f>
        <v>0</v>
      </c>
      <c r="C9" s="36">
        <f>'ТОО "Дәмді Қус" план продаж'!D9</f>
        <v>31100000</v>
      </c>
      <c r="D9" s="36">
        <f>'ТОО "Дәмді Қус" план продаж'!E9</f>
        <v>31100000</v>
      </c>
      <c r="E9" s="36">
        <f>'ТОО "Дәмді Қус" план продаж'!F9</f>
        <v>31100000</v>
      </c>
      <c r="F9" s="36">
        <f>'ТОО "Дәмді Қус" план продаж'!G9</f>
        <v>31100000</v>
      </c>
      <c r="G9" s="36">
        <f>'ТОО "Дәмді Қус" план продаж'!H9</f>
        <v>31100000</v>
      </c>
      <c r="H9" s="36">
        <f>'ТОО "Дәмді Қус" план продаж'!I9</f>
        <v>31100000</v>
      </c>
      <c r="I9" s="36">
        <f>'ТОО "Дәмді Қус" план продаж'!J9</f>
        <v>31100000</v>
      </c>
      <c r="J9" s="36">
        <f>'ТОО "Дәмді Қус" план продаж'!K9</f>
        <v>31100000</v>
      </c>
      <c r="K9" s="36">
        <f>'ТОО "Дәмді Қус" план продаж'!L9</f>
        <v>31100000</v>
      </c>
      <c r="L9" s="36">
        <f>'ТОО "Дәмді Қус" план продаж'!M9</f>
        <v>31100000</v>
      </c>
      <c r="M9" s="36">
        <f>'ТОО "Дәмді Қус" план продаж'!N9</f>
        <v>31100000</v>
      </c>
      <c r="N9" s="77">
        <f t="shared" si="0"/>
        <v>342100000</v>
      </c>
      <c r="O9" s="62">
        <f t="shared" ref="O9" si="2">N9/$N$10</f>
        <v>0.23607756538541164</v>
      </c>
    </row>
    <row r="10" spans="1:15">
      <c r="A10" s="35" t="s">
        <v>35</v>
      </c>
      <c r="B10" s="100">
        <f>SUM(B3:B9)</f>
        <v>0</v>
      </c>
      <c r="C10" s="100">
        <f t="shared" ref="C10:N10" si="3">SUM(C3:C9)</f>
        <v>115700000</v>
      </c>
      <c r="D10" s="100">
        <f t="shared" si="3"/>
        <v>115700000</v>
      </c>
      <c r="E10" s="100">
        <f t="shared" si="3"/>
        <v>115700000</v>
      </c>
      <c r="F10" s="100">
        <f t="shared" si="3"/>
        <v>137750000</v>
      </c>
      <c r="G10" s="100">
        <f t="shared" si="3"/>
        <v>137750000</v>
      </c>
      <c r="H10" s="100">
        <f t="shared" si="3"/>
        <v>137750000</v>
      </c>
      <c r="I10" s="100">
        <f t="shared" si="3"/>
        <v>137750000</v>
      </c>
      <c r="J10" s="100">
        <f t="shared" si="3"/>
        <v>137750000</v>
      </c>
      <c r="K10" s="100">
        <f t="shared" si="3"/>
        <v>137750000</v>
      </c>
      <c r="L10" s="100">
        <f t="shared" si="3"/>
        <v>137750000</v>
      </c>
      <c r="M10" s="100">
        <f t="shared" si="3"/>
        <v>137750000</v>
      </c>
      <c r="N10" s="100">
        <f t="shared" si="3"/>
        <v>1449100000</v>
      </c>
      <c r="O10" s="11">
        <f t="shared" si="1"/>
        <v>1</v>
      </c>
    </row>
    <row r="11" spans="1:15">
      <c r="A11" s="33" t="s">
        <v>36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20"/>
    </row>
    <row r="12" spans="1:15">
      <c r="A12" s="34" t="s">
        <v>179</v>
      </c>
      <c r="B12" s="21">
        <f>SUM(B13:B22)</f>
        <v>10103333.666666666</v>
      </c>
      <c r="C12" s="21">
        <f t="shared" ref="C12:M12" si="4">SUM(C13:C22)</f>
        <v>13160000.333333332</v>
      </c>
      <c r="D12" s="21">
        <f t="shared" si="4"/>
        <v>12960000.333333332</v>
      </c>
      <c r="E12" s="21">
        <f t="shared" si="4"/>
        <v>12760000.333333332</v>
      </c>
      <c r="F12" s="21">
        <f t="shared" si="4"/>
        <v>12360000.333333332</v>
      </c>
      <c r="G12" s="21">
        <f t="shared" si="4"/>
        <v>12360000.333333332</v>
      </c>
      <c r="H12" s="21">
        <f t="shared" si="4"/>
        <v>12360000.333333332</v>
      </c>
      <c r="I12" s="21">
        <f t="shared" si="4"/>
        <v>12360000.333333332</v>
      </c>
      <c r="J12" s="21">
        <f t="shared" si="4"/>
        <v>12360000.333333332</v>
      </c>
      <c r="K12" s="21">
        <f t="shared" si="4"/>
        <v>12760000.333333332</v>
      </c>
      <c r="L12" s="21">
        <f t="shared" si="4"/>
        <v>12960000.333333332</v>
      </c>
      <c r="M12" s="21">
        <f t="shared" si="4"/>
        <v>13160000.333333332</v>
      </c>
      <c r="N12" s="22">
        <f t="shared" ref="N12:N14" si="5">SUM(B12:M12)</f>
        <v>149663337.33333331</v>
      </c>
      <c r="O12" s="11">
        <f t="shared" ref="O12:O42" si="6">N12/$N$102</f>
        <v>0.14356377610204507</v>
      </c>
    </row>
    <row r="13" spans="1:15">
      <c r="A13" s="23" t="s">
        <v>213</v>
      </c>
      <c r="B13" s="26">
        <v>5416667</v>
      </c>
      <c r="C13" s="26">
        <v>5416667</v>
      </c>
      <c r="D13" s="26">
        <v>5416667</v>
      </c>
      <c r="E13" s="26">
        <v>5416667</v>
      </c>
      <c r="F13" s="26">
        <v>5416667</v>
      </c>
      <c r="G13" s="26">
        <v>5416667</v>
      </c>
      <c r="H13" s="26">
        <v>5416667</v>
      </c>
      <c r="I13" s="26">
        <v>5416667</v>
      </c>
      <c r="J13" s="26">
        <v>5416667</v>
      </c>
      <c r="K13" s="26">
        <v>5416667</v>
      </c>
      <c r="L13" s="26">
        <v>5416667</v>
      </c>
      <c r="M13" s="26">
        <v>5416667</v>
      </c>
      <c r="N13" s="15">
        <f t="shared" si="5"/>
        <v>65000004</v>
      </c>
      <c r="O13" s="11">
        <f t="shared" si="6"/>
        <v>6.2350914974616645E-2</v>
      </c>
    </row>
    <row r="14" spans="1:15">
      <c r="A14" s="23" t="s">
        <v>94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15">
        <f t="shared" si="5"/>
        <v>0</v>
      </c>
      <c r="O14" s="11">
        <f t="shared" si="6"/>
        <v>0</v>
      </c>
    </row>
    <row r="15" spans="1:15">
      <c r="A15" s="34" t="s">
        <v>47</v>
      </c>
      <c r="B15" s="21">
        <f t="shared" ref="B15:M15" si="7">SUM(B16:B21)</f>
        <v>200000</v>
      </c>
      <c r="C15" s="21">
        <f t="shared" si="7"/>
        <v>580000</v>
      </c>
      <c r="D15" s="21">
        <f t="shared" si="7"/>
        <v>480000</v>
      </c>
      <c r="E15" s="21">
        <f t="shared" si="7"/>
        <v>380000</v>
      </c>
      <c r="F15" s="21">
        <f t="shared" si="7"/>
        <v>180000</v>
      </c>
      <c r="G15" s="21">
        <f t="shared" si="7"/>
        <v>180000</v>
      </c>
      <c r="H15" s="21">
        <f t="shared" si="7"/>
        <v>180000</v>
      </c>
      <c r="I15" s="21">
        <f t="shared" si="7"/>
        <v>180000</v>
      </c>
      <c r="J15" s="21">
        <f t="shared" si="7"/>
        <v>180000</v>
      </c>
      <c r="K15" s="21">
        <f t="shared" si="7"/>
        <v>380000</v>
      </c>
      <c r="L15" s="21">
        <f t="shared" si="7"/>
        <v>480000</v>
      </c>
      <c r="M15" s="21">
        <f t="shared" si="7"/>
        <v>580000</v>
      </c>
      <c r="N15" s="22">
        <f t="shared" ref="N15:N21" si="8">SUM(B15:M15)</f>
        <v>3980000</v>
      </c>
      <c r="O15" s="11">
        <f t="shared" si="6"/>
        <v>3.8177942511968808E-3</v>
      </c>
    </row>
    <row r="16" spans="1:15">
      <c r="A16" s="16" t="s">
        <v>48</v>
      </c>
      <c r="B16" s="17">
        <v>150000</v>
      </c>
      <c r="C16" s="17">
        <v>150000</v>
      </c>
      <c r="D16" s="17">
        <v>150000</v>
      </c>
      <c r="E16" s="17">
        <v>150000</v>
      </c>
      <c r="F16" s="17">
        <v>150000</v>
      </c>
      <c r="G16" s="17">
        <v>150000</v>
      </c>
      <c r="H16" s="17">
        <v>150000</v>
      </c>
      <c r="I16" s="17">
        <v>150000</v>
      </c>
      <c r="J16" s="17">
        <v>150000</v>
      </c>
      <c r="K16" s="17">
        <v>150000</v>
      </c>
      <c r="L16" s="17">
        <v>150000</v>
      </c>
      <c r="M16" s="17">
        <v>150000</v>
      </c>
      <c r="N16" s="15">
        <f t="shared" si="8"/>
        <v>1800000</v>
      </c>
      <c r="O16" s="11">
        <f t="shared" si="6"/>
        <v>1.7266406161191923E-3</v>
      </c>
    </row>
    <row r="17" spans="1:15">
      <c r="A17" s="16" t="s">
        <v>49</v>
      </c>
      <c r="B17" s="17"/>
      <c r="C17" s="17">
        <v>400000</v>
      </c>
      <c r="D17" s="17">
        <v>300000</v>
      </c>
      <c r="E17" s="17">
        <v>200000</v>
      </c>
      <c r="F17" s="17"/>
      <c r="G17" s="17"/>
      <c r="H17" s="17"/>
      <c r="I17" s="17"/>
      <c r="J17" s="17"/>
      <c r="K17" s="17">
        <v>200000</v>
      </c>
      <c r="L17" s="17">
        <v>300000</v>
      </c>
      <c r="M17" s="17">
        <v>400000</v>
      </c>
      <c r="N17" s="15">
        <f t="shared" si="8"/>
        <v>1800000</v>
      </c>
      <c r="O17" s="11">
        <f t="shared" si="6"/>
        <v>1.7266406161191923E-3</v>
      </c>
    </row>
    <row r="18" spans="1:15">
      <c r="A18" s="16" t="s">
        <v>50</v>
      </c>
      <c r="B18" s="17">
        <v>50000</v>
      </c>
      <c r="C18" s="17">
        <v>25000</v>
      </c>
      <c r="D18" s="17">
        <v>25000</v>
      </c>
      <c r="E18" s="17">
        <v>25000</v>
      </c>
      <c r="F18" s="17">
        <v>25000</v>
      </c>
      <c r="G18" s="17">
        <v>25000</v>
      </c>
      <c r="H18" s="17">
        <v>25000</v>
      </c>
      <c r="I18" s="17">
        <v>25000</v>
      </c>
      <c r="J18" s="17">
        <v>25000</v>
      </c>
      <c r="K18" s="17">
        <v>25000</v>
      </c>
      <c r="L18" s="17">
        <v>25000</v>
      </c>
      <c r="M18" s="17">
        <v>25000</v>
      </c>
      <c r="N18" s="15">
        <f t="shared" si="8"/>
        <v>325000</v>
      </c>
      <c r="O18" s="11">
        <f t="shared" si="6"/>
        <v>3.1175455568818749E-4</v>
      </c>
    </row>
    <row r="19" spans="1:15">
      <c r="A19" s="16" t="s">
        <v>51</v>
      </c>
      <c r="B19" s="17"/>
      <c r="C19" s="17">
        <v>5000</v>
      </c>
      <c r="D19" s="17">
        <v>5000</v>
      </c>
      <c r="E19" s="17">
        <v>5000</v>
      </c>
      <c r="F19" s="17">
        <v>5000</v>
      </c>
      <c r="G19" s="17">
        <v>5000</v>
      </c>
      <c r="H19" s="17">
        <v>5000</v>
      </c>
      <c r="I19" s="17">
        <v>5000</v>
      </c>
      <c r="J19" s="17">
        <v>5000</v>
      </c>
      <c r="K19" s="17">
        <v>5000</v>
      </c>
      <c r="L19" s="17">
        <v>5000</v>
      </c>
      <c r="M19" s="17">
        <v>5000</v>
      </c>
      <c r="N19" s="15">
        <f t="shared" si="8"/>
        <v>55000</v>
      </c>
      <c r="O19" s="11">
        <f t="shared" si="6"/>
        <v>5.2758463270308656E-5</v>
      </c>
    </row>
    <row r="20" spans="1:15">
      <c r="A20" s="16" t="s">
        <v>52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5">
        <f t="shared" si="8"/>
        <v>0</v>
      </c>
      <c r="O20" s="11">
        <f t="shared" si="6"/>
        <v>0</v>
      </c>
    </row>
    <row r="21" spans="1:15">
      <c r="A21" s="16" t="s">
        <v>53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5">
        <f t="shared" si="8"/>
        <v>0</v>
      </c>
      <c r="O21" s="11">
        <f t="shared" si="6"/>
        <v>0</v>
      </c>
    </row>
    <row r="22" spans="1:15">
      <c r="A22" s="34" t="s">
        <v>37</v>
      </c>
      <c r="B22" s="21">
        <f t="shared" ref="B22:M22" si="9">B23+B25+B26+B28+B31+B32+B30</f>
        <v>4286666.666666666</v>
      </c>
      <c r="C22" s="21">
        <f t="shared" si="9"/>
        <v>6583333.333333333</v>
      </c>
      <c r="D22" s="21">
        <f t="shared" si="9"/>
        <v>6583333.333333333</v>
      </c>
      <c r="E22" s="21">
        <f t="shared" si="9"/>
        <v>6583333.333333333</v>
      </c>
      <c r="F22" s="21">
        <f t="shared" si="9"/>
        <v>6583333.333333333</v>
      </c>
      <c r="G22" s="21">
        <f t="shared" si="9"/>
        <v>6583333.333333333</v>
      </c>
      <c r="H22" s="21">
        <f t="shared" si="9"/>
        <v>6583333.333333333</v>
      </c>
      <c r="I22" s="21">
        <f t="shared" si="9"/>
        <v>6583333.333333333</v>
      </c>
      <c r="J22" s="21">
        <f t="shared" si="9"/>
        <v>6583333.333333333</v>
      </c>
      <c r="K22" s="21">
        <f t="shared" si="9"/>
        <v>6583333.333333333</v>
      </c>
      <c r="L22" s="21">
        <f t="shared" si="9"/>
        <v>6583333.333333333</v>
      </c>
      <c r="M22" s="21">
        <f t="shared" si="9"/>
        <v>6583333.333333333</v>
      </c>
      <c r="N22" s="22">
        <f t="shared" ref="N22:N52" si="10">SUM(B22:M22)</f>
        <v>76703333.333333328</v>
      </c>
      <c r="O22" s="11">
        <f t="shared" si="6"/>
        <v>7.357727262503469E-2</v>
      </c>
    </row>
    <row r="23" spans="1:15">
      <c r="A23" s="67" t="s">
        <v>114</v>
      </c>
      <c r="B23" s="66">
        <f t="shared" ref="B23:M23" si="11">SUM(B24:B24)</f>
        <v>2000000</v>
      </c>
      <c r="C23" s="66">
        <f t="shared" si="11"/>
        <v>4120000</v>
      </c>
      <c r="D23" s="66">
        <f t="shared" si="11"/>
        <v>4120000</v>
      </c>
      <c r="E23" s="66">
        <f t="shared" si="11"/>
        <v>4120000</v>
      </c>
      <c r="F23" s="66">
        <f t="shared" si="11"/>
        <v>4120000</v>
      </c>
      <c r="G23" s="66">
        <f t="shared" si="11"/>
        <v>4120000</v>
      </c>
      <c r="H23" s="66">
        <f t="shared" si="11"/>
        <v>4120000</v>
      </c>
      <c r="I23" s="66">
        <f t="shared" si="11"/>
        <v>4120000</v>
      </c>
      <c r="J23" s="66">
        <f t="shared" si="11"/>
        <v>4120000</v>
      </c>
      <c r="K23" s="66">
        <f t="shared" si="11"/>
        <v>4120000</v>
      </c>
      <c r="L23" s="66">
        <f t="shared" si="11"/>
        <v>4120000</v>
      </c>
      <c r="M23" s="66">
        <f t="shared" si="11"/>
        <v>4120000</v>
      </c>
      <c r="N23" s="15">
        <f t="shared" si="10"/>
        <v>47320000</v>
      </c>
      <c r="O23" s="11">
        <f t="shared" si="6"/>
        <v>4.5391463308200097E-2</v>
      </c>
    </row>
    <row r="24" spans="1:15">
      <c r="A24" s="63" t="s">
        <v>136</v>
      </c>
      <c r="B24" s="17">
        <f>'Штатное-кадровое расписание'!J2+'Штатное-кадровое расписание'!J3+'Штатное-кадровое расписание'!J4+'Штатное-кадровое расписание'!J5+'Штатное-кадровое расписание'!J13+'Штатное-кадровое расписание'!J14+'Штатное-кадровое расписание'!J15+'Штатное-кадровое расписание'!J16+'Штатное-кадровое расписание'!J17</f>
        <v>2000000</v>
      </c>
      <c r="C24" s="17">
        <f>'Штатное-кадровое расписание'!K27</f>
        <v>4120000</v>
      </c>
      <c r="D24" s="17">
        <f>'Штатное-кадровое расписание'!L27</f>
        <v>4120000</v>
      </c>
      <c r="E24" s="17">
        <f>'Штатное-кадровое расписание'!M27</f>
        <v>4120000</v>
      </c>
      <c r="F24" s="17">
        <f>'Штатное-кадровое расписание'!N27</f>
        <v>4120000</v>
      </c>
      <c r="G24" s="17">
        <f>'Штатное-кадровое расписание'!O27</f>
        <v>4120000</v>
      </c>
      <c r="H24" s="17">
        <f>'Штатное-кадровое расписание'!P27</f>
        <v>4120000</v>
      </c>
      <c r="I24" s="17">
        <f>'Штатное-кадровое расписание'!Q27</f>
        <v>4120000</v>
      </c>
      <c r="J24" s="17">
        <f>'Штатное-кадровое расписание'!R27</f>
        <v>4120000</v>
      </c>
      <c r="K24" s="17">
        <f>'Штатное-кадровое расписание'!S27</f>
        <v>4120000</v>
      </c>
      <c r="L24" s="17">
        <f>'Штатное-кадровое расписание'!T27</f>
        <v>4120000</v>
      </c>
      <c r="M24" s="17">
        <f>'Штатное-кадровое расписание'!U27</f>
        <v>4120000</v>
      </c>
      <c r="N24" s="15">
        <f t="shared" si="10"/>
        <v>47320000</v>
      </c>
      <c r="O24" s="11">
        <f t="shared" si="6"/>
        <v>4.5391463308200097E-2</v>
      </c>
    </row>
    <row r="25" spans="1:15">
      <c r="A25" s="67" t="s">
        <v>117</v>
      </c>
      <c r="B25" s="17">
        <f>B23/24*2</f>
        <v>166666.66666666666</v>
      </c>
      <c r="C25" s="17">
        <f t="shared" ref="C25:M25" si="12">C23/24*2</f>
        <v>343333.33333333331</v>
      </c>
      <c r="D25" s="17">
        <f t="shared" si="12"/>
        <v>343333.33333333331</v>
      </c>
      <c r="E25" s="17">
        <f t="shared" si="12"/>
        <v>343333.33333333331</v>
      </c>
      <c r="F25" s="17">
        <f t="shared" si="12"/>
        <v>343333.33333333331</v>
      </c>
      <c r="G25" s="17">
        <f t="shared" si="12"/>
        <v>343333.33333333331</v>
      </c>
      <c r="H25" s="17">
        <f t="shared" si="12"/>
        <v>343333.33333333331</v>
      </c>
      <c r="I25" s="17">
        <f t="shared" si="12"/>
        <v>343333.33333333331</v>
      </c>
      <c r="J25" s="17">
        <f t="shared" si="12"/>
        <v>343333.33333333331</v>
      </c>
      <c r="K25" s="17">
        <f t="shared" si="12"/>
        <v>343333.33333333331</v>
      </c>
      <c r="L25" s="17">
        <f t="shared" si="12"/>
        <v>343333.33333333331</v>
      </c>
      <c r="M25" s="17">
        <f t="shared" si="12"/>
        <v>343333.33333333331</v>
      </c>
      <c r="N25" s="15">
        <f t="shared" si="10"/>
        <v>3943333.333333334</v>
      </c>
      <c r="O25" s="11">
        <f t="shared" si="6"/>
        <v>3.7826219423500091E-3</v>
      </c>
    </row>
    <row r="26" spans="1:15">
      <c r="A26" s="67" t="s">
        <v>115</v>
      </c>
      <c r="B26" s="66">
        <f t="shared" ref="B26:M26" si="13">SUM(B27:B27)</f>
        <v>2120000</v>
      </c>
      <c r="C26" s="66">
        <f t="shared" si="13"/>
        <v>2120000</v>
      </c>
      <c r="D26" s="66">
        <f t="shared" si="13"/>
        <v>2120000</v>
      </c>
      <c r="E26" s="66">
        <f t="shared" si="13"/>
        <v>2120000</v>
      </c>
      <c r="F26" s="66">
        <f t="shared" si="13"/>
        <v>2120000</v>
      </c>
      <c r="G26" s="66">
        <f t="shared" si="13"/>
        <v>2120000</v>
      </c>
      <c r="H26" s="66">
        <f t="shared" si="13"/>
        <v>2120000</v>
      </c>
      <c r="I26" s="66">
        <f t="shared" si="13"/>
        <v>2120000</v>
      </c>
      <c r="J26" s="66">
        <f t="shared" si="13"/>
        <v>2120000</v>
      </c>
      <c r="K26" s="66">
        <f t="shared" si="13"/>
        <v>2120000</v>
      </c>
      <c r="L26" s="66">
        <f t="shared" si="13"/>
        <v>2120000</v>
      </c>
      <c r="M26" s="66">
        <f t="shared" si="13"/>
        <v>2120000</v>
      </c>
      <c r="N26" s="15">
        <f t="shared" si="10"/>
        <v>25440000</v>
      </c>
      <c r="O26" s="11">
        <f t="shared" si="6"/>
        <v>2.4403187374484585E-2</v>
      </c>
    </row>
    <row r="27" spans="1:15">
      <c r="A27" s="63" t="s">
        <v>136</v>
      </c>
      <c r="B27" s="17">
        <f>SUMIFS('Штатное-кадровое расписание'!J:J,'Штатное-кадровое расписание'!$E:$E,Бюджет!$A$27,'Штатное-кадровое расписание'!$C:$C,"Договор ГПХ")</f>
        <v>2120000</v>
      </c>
      <c r="C27" s="17">
        <f>SUMIFS('Штатное-кадровое расписание'!K:K,'Штатное-кадровое расписание'!$E:$E,Бюджет!$A$27,'Штатное-кадровое расписание'!$C:$C,"Договор ГПХ")</f>
        <v>2120000</v>
      </c>
      <c r="D27" s="17">
        <f>SUMIFS('Штатное-кадровое расписание'!L:L,'Штатное-кадровое расписание'!$E:$E,Бюджет!$A$27,'Штатное-кадровое расписание'!$C:$C,"Договор ГПХ")</f>
        <v>2120000</v>
      </c>
      <c r="E27" s="17">
        <f>SUMIFS('Штатное-кадровое расписание'!M:M,'Штатное-кадровое расписание'!$E:$E,Бюджет!$A$27,'Штатное-кадровое расписание'!$C:$C,"Договор ГПХ")</f>
        <v>2120000</v>
      </c>
      <c r="F27" s="17">
        <f>SUMIFS('Штатное-кадровое расписание'!N:N,'Штатное-кадровое расписание'!$E:$E,Бюджет!$A$27,'Штатное-кадровое расписание'!$C:$C,"Договор ГПХ")</f>
        <v>2120000</v>
      </c>
      <c r="G27" s="17">
        <f>SUMIFS('Штатное-кадровое расписание'!O:O,'Штатное-кадровое расписание'!$E:$E,Бюджет!$A$27,'Штатное-кадровое расписание'!$C:$C,"Договор ГПХ")</f>
        <v>2120000</v>
      </c>
      <c r="H27" s="17">
        <f>SUMIFS('Штатное-кадровое расписание'!P:P,'Штатное-кадровое расписание'!$E:$E,Бюджет!$A$27,'Штатное-кадровое расписание'!$C:$C,"Договор ГПХ")</f>
        <v>2120000</v>
      </c>
      <c r="I27" s="17">
        <f>SUMIFS('Штатное-кадровое расписание'!Q:Q,'Штатное-кадровое расписание'!$E:$E,Бюджет!$A$27,'Штатное-кадровое расписание'!$C:$C,"Договор ГПХ")</f>
        <v>2120000</v>
      </c>
      <c r="J27" s="17">
        <f>SUMIFS('Штатное-кадровое расписание'!R:R,'Штатное-кадровое расписание'!$E:$E,Бюджет!$A$27,'Штатное-кадровое расписание'!$C:$C,"Договор ГПХ")</f>
        <v>2120000</v>
      </c>
      <c r="K27" s="17">
        <f>SUMIFS('Штатное-кадровое расписание'!S:S,'Штатное-кадровое расписание'!$E:$E,Бюджет!$A$27,'Штатное-кадровое расписание'!$C:$C,"Договор ГПХ")</f>
        <v>2120000</v>
      </c>
      <c r="L27" s="17">
        <f>SUMIFS('Штатное-кадровое расписание'!T:T,'Штатное-кадровое расписание'!$E:$E,Бюджет!$A$27,'Штатное-кадровое расписание'!$C:$C,"Договор ГПХ")</f>
        <v>2120000</v>
      </c>
      <c r="M27" s="17">
        <f>SUMIFS('Штатное-кадровое расписание'!U:U,'Штатное-кадровое расписание'!$E:$E,Бюджет!$A$27,'Штатное-кадровое расписание'!$C:$C,"Договор ГПХ")</f>
        <v>2120000</v>
      </c>
      <c r="N27" s="15">
        <f t="shared" si="10"/>
        <v>25440000</v>
      </c>
      <c r="O27" s="11">
        <f t="shared" si="6"/>
        <v>2.4403187374484585E-2</v>
      </c>
    </row>
    <row r="28" spans="1:15">
      <c r="A28" s="67" t="s">
        <v>116</v>
      </c>
      <c r="B28" s="66">
        <f t="shared" ref="B28:M28" si="14">SUM(B29:B29)</f>
        <v>0</v>
      </c>
      <c r="C28" s="66">
        <f t="shared" si="14"/>
        <v>0</v>
      </c>
      <c r="D28" s="66">
        <f t="shared" si="14"/>
        <v>0</v>
      </c>
      <c r="E28" s="66">
        <f t="shared" si="14"/>
        <v>0</v>
      </c>
      <c r="F28" s="66">
        <f t="shared" si="14"/>
        <v>0</v>
      </c>
      <c r="G28" s="66">
        <f t="shared" si="14"/>
        <v>0</v>
      </c>
      <c r="H28" s="66">
        <f t="shared" si="14"/>
        <v>0</v>
      </c>
      <c r="I28" s="66">
        <f t="shared" si="14"/>
        <v>0</v>
      </c>
      <c r="J28" s="66">
        <f t="shared" si="14"/>
        <v>0</v>
      </c>
      <c r="K28" s="66">
        <f t="shared" si="14"/>
        <v>0</v>
      </c>
      <c r="L28" s="66">
        <f t="shared" si="14"/>
        <v>0</v>
      </c>
      <c r="M28" s="66">
        <f t="shared" si="14"/>
        <v>0</v>
      </c>
      <c r="N28" s="15">
        <f t="shared" si="10"/>
        <v>0</v>
      </c>
      <c r="O28" s="11">
        <f t="shared" si="6"/>
        <v>0</v>
      </c>
    </row>
    <row r="29" spans="1:15">
      <c r="A29" s="63" t="s">
        <v>136</v>
      </c>
      <c r="B29" s="17"/>
      <c r="C29" s="17"/>
      <c r="D29" s="17"/>
      <c r="E29" s="14"/>
      <c r="F29" s="17"/>
      <c r="G29" s="17"/>
      <c r="H29" s="17"/>
      <c r="I29" s="17"/>
      <c r="J29" s="17"/>
      <c r="K29" s="17"/>
      <c r="L29" s="17"/>
      <c r="M29" s="17"/>
      <c r="N29" s="15">
        <f t="shared" si="10"/>
        <v>0</v>
      </c>
      <c r="O29" s="11">
        <f t="shared" si="6"/>
        <v>0</v>
      </c>
    </row>
    <row r="30" spans="1:15">
      <c r="A30" s="64" t="s">
        <v>128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5">
        <f t="shared" ref="N30" si="15">SUM(B30:M30)</f>
        <v>0</v>
      </c>
      <c r="O30" s="11">
        <f t="shared" si="6"/>
        <v>0</v>
      </c>
    </row>
    <row r="31" spans="1:15">
      <c r="A31" s="64" t="s">
        <v>38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>
        <f t="shared" si="10"/>
        <v>0</v>
      </c>
      <c r="O31" s="11">
        <f t="shared" si="6"/>
        <v>0</v>
      </c>
    </row>
    <row r="32" spans="1:15">
      <c r="A32" s="64" t="s">
        <v>39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5">
        <f t="shared" si="10"/>
        <v>0</v>
      </c>
      <c r="O32" s="11">
        <f t="shared" si="6"/>
        <v>0</v>
      </c>
    </row>
    <row r="33" spans="1:15">
      <c r="A33" s="34" t="s">
        <v>40</v>
      </c>
      <c r="B33" s="21">
        <f t="shared" ref="B33:M33" si="16">SUM(B35:B39)</f>
        <v>1248800</v>
      </c>
      <c r="C33" s="21">
        <f t="shared" si="16"/>
        <v>2033200</v>
      </c>
      <c r="D33" s="21">
        <f t="shared" si="16"/>
        <v>2033200</v>
      </c>
      <c r="E33" s="21">
        <f t="shared" si="16"/>
        <v>2033200</v>
      </c>
      <c r="F33" s="21">
        <f t="shared" si="16"/>
        <v>2033200</v>
      </c>
      <c r="G33" s="21">
        <f t="shared" si="16"/>
        <v>2033200</v>
      </c>
      <c r="H33" s="21">
        <f t="shared" si="16"/>
        <v>2033200</v>
      </c>
      <c r="I33" s="21">
        <f t="shared" si="16"/>
        <v>2033200</v>
      </c>
      <c r="J33" s="21">
        <f t="shared" si="16"/>
        <v>2033200</v>
      </c>
      <c r="K33" s="21">
        <f t="shared" si="16"/>
        <v>2033200</v>
      </c>
      <c r="L33" s="21">
        <f t="shared" si="16"/>
        <v>2033200</v>
      </c>
      <c r="M33" s="21">
        <f t="shared" si="16"/>
        <v>2033200</v>
      </c>
      <c r="N33" s="22">
        <f>SUM(B33:M33)</f>
        <v>23614000</v>
      </c>
      <c r="O33" s="11">
        <f t="shared" si="6"/>
        <v>2.2651606393910336E-2</v>
      </c>
    </row>
    <row r="34" spans="1:15">
      <c r="A34" s="25" t="s">
        <v>41</v>
      </c>
      <c r="B34" s="9" t="e">
        <f t="shared" ref="B34:N34" si="17">(B33+B22)/B10</f>
        <v>#DIV/0!</v>
      </c>
      <c r="C34" s="9">
        <f t="shared" si="17"/>
        <v>7.4473062518006325E-2</v>
      </c>
      <c r="D34" s="9">
        <f t="shared" si="17"/>
        <v>7.4473062518006325E-2</v>
      </c>
      <c r="E34" s="9">
        <f t="shared" si="17"/>
        <v>7.4473062518006325E-2</v>
      </c>
      <c r="F34" s="9">
        <f t="shared" si="17"/>
        <v>6.2551966122202055E-2</v>
      </c>
      <c r="G34" s="9">
        <f t="shared" si="17"/>
        <v>6.2551966122202055E-2</v>
      </c>
      <c r="H34" s="9">
        <f t="shared" si="17"/>
        <v>6.2551966122202055E-2</v>
      </c>
      <c r="I34" s="9">
        <f t="shared" si="17"/>
        <v>6.2551966122202055E-2</v>
      </c>
      <c r="J34" s="9">
        <f t="shared" si="17"/>
        <v>6.2551966122202055E-2</v>
      </c>
      <c r="K34" s="9">
        <f t="shared" si="17"/>
        <v>6.2551966122202055E-2</v>
      </c>
      <c r="L34" s="9">
        <f t="shared" si="17"/>
        <v>6.2551966122202055E-2</v>
      </c>
      <c r="M34" s="9">
        <f t="shared" si="17"/>
        <v>6.2551966122202055E-2</v>
      </c>
      <c r="N34" s="10">
        <f t="shared" si="17"/>
        <v>6.9227336507717424E-2</v>
      </c>
      <c r="O34" s="11">
        <f t="shared" si="6"/>
        <v>6.6405961644431039E-11</v>
      </c>
    </row>
    <row r="35" spans="1:15">
      <c r="A35" s="23" t="s">
        <v>42</v>
      </c>
      <c r="B35" s="17">
        <f t="shared" ref="B35:M35" si="18">(B23+B26+B28)*0.1</f>
        <v>412000</v>
      </c>
      <c r="C35" s="17">
        <f t="shared" si="18"/>
        <v>624000</v>
      </c>
      <c r="D35" s="17">
        <f t="shared" si="18"/>
        <v>624000</v>
      </c>
      <c r="E35" s="17">
        <f t="shared" si="18"/>
        <v>624000</v>
      </c>
      <c r="F35" s="17">
        <f t="shared" si="18"/>
        <v>624000</v>
      </c>
      <c r="G35" s="17">
        <f t="shared" si="18"/>
        <v>624000</v>
      </c>
      <c r="H35" s="17">
        <f t="shared" si="18"/>
        <v>624000</v>
      </c>
      <c r="I35" s="17">
        <f t="shared" si="18"/>
        <v>624000</v>
      </c>
      <c r="J35" s="17">
        <f t="shared" si="18"/>
        <v>624000</v>
      </c>
      <c r="K35" s="17">
        <f t="shared" si="18"/>
        <v>624000</v>
      </c>
      <c r="L35" s="17">
        <f t="shared" si="18"/>
        <v>624000</v>
      </c>
      <c r="M35" s="17">
        <f t="shared" si="18"/>
        <v>624000</v>
      </c>
      <c r="N35" s="15">
        <f t="shared" ref="N35:N39" si="19">SUM(B35:M35)</f>
        <v>7276000</v>
      </c>
      <c r="O35" s="11">
        <f t="shared" si="6"/>
        <v>6.9794650682684688E-3</v>
      </c>
    </row>
    <row r="36" spans="1:15">
      <c r="A36" s="23" t="s">
        <v>43</v>
      </c>
      <c r="B36" s="17">
        <f t="shared" ref="B36:M36" si="20">(B23+B28)*0.035</f>
        <v>70000</v>
      </c>
      <c r="C36" s="17">
        <f t="shared" si="20"/>
        <v>144200</v>
      </c>
      <c r="D36" s="17">
        <f t="shared" si="20"/>
        <v>144200</v>
      </c>
      <c r="E36" s="17">
        <f t="shared" si="20"/>
        <v>144200</v>
      </c>
      <c r="F36" s="17">
        <f t="shared" si="20"/>
        <v>144200</v>
      </c>
      <c r="G36" s="17">
        <f t="shared" si="20"/>
        <v>144200</v>
      </c>
      <c r="H36" s="17">
        <f t="shared" si="20"/>
        <v>144200</v>
      </c>
      <c r="I36" s="17">
        <f t="shared" si="20"/>
        <v>144200</v>
      </c>
      <c r="J36" s="17">
        <f t="shared" si="20"/>
        <v>144200</v>
      </c>
      <c r="K36" s="17">
        <f t="shared" si="20"/>
        <v>144200</v>
      </c>
      <c r="L36" s="17">
        <f t="shared" si="20"/>
        <v>144200</v>
      </c>
      <c r="M36" s="17">
        <f t="shared" si="20"/>
        <v>144200</v>
      </c>
      <c r="N36" s="15">
        <f t="shared" si="19"/>
        <v>1656200</v>
      </c>
      <c r="O36" s="11">
        <f t="shared" si="6"/>
        <v>1.5887012157870036E-3</v>
      </c>
    </row>
    <row r="37" spans="1:15">
      <c r="A37" s="23" t="s">
        <v>44</v>
      </c>
      <c r="B37" s="17">
        <f t="shared" ref="B37:M37" si="21">(B23+B26+B28)*0.04</f>
        <v>164800</v>
      </c>
      <c r="C37" s="17">
        <f t="shared" si="21"/>
        <v>249600</v>
      </c>
      <c r="D37" s="17">
        <f t="shared" si="21"/>
        <v>249600</v>
      </c>
      <c r="E37" s="17">
        <f t="shared" si="21"/>
        <v>249600</v>
      </c>
      <c r="F37" s="17">
        <f t="shared" si="21"/>
        <v>249600</v>
      </c>
      <c r="G37" s="17">
        <f t="shared" si="21"/>
        <v>249600</v>
      </c>
      <c r="H37" s="17">
        <f t="shared" si="21"/>
        <v>249600</v>
      </c>
      <c r="I37" s="17">
        <f t="shared" si="21"/>
        <v>249600</v>
      </c>
      <c r="J37" s="17">
        <f t="shared" si="21"/>
        <v>249600</v>
      </c>
      <c r="K37" s="17">
        <f t="shared" si="21"/>
        <v>249600</v>
      </c>
      <c r="L37" s="17">
        <f t="shared" si="21"/>
        <v>249600</v>
      </c>
      <c r="M37" s="17">
        <f t="shared" si="21"/>
        <v>249600</v>
      </c>
      <c r="N37" s="15">
        <f t="shared" si="19"/>
        <v>2910400</v>
      </c>
      <c r="O37" s="11">
        <f t="shared" si="6"/>
        <v>2.7917860273073873E-3</v>
      </c>
    </row>
    <row r="38" spans="1:15">
      <c r="A38" s="23" t="s">
        <v>45</v>
      </c>
      <c r="B38" s="24">
        <f>B35</f>
        <v>412000</v>
      </c>
      <c r="C38" s="24">
        <f t="shared" ref="C38:M38" si="22">C35</f>
        <v>624000</v>
      </c>
      <c r="D38" s="24">
        <f t="shared" si="22"/>
        <v>624000</v>
      </c>
      <c r="E38" s="24">
        <f t="shared" si="22"/>
        <v>624000</v>
      </c>
      <c r="F38" s="24">
        <f t="shared" si="22"/>
        <v>624000</v>
      </c>
      <c r="G38" s="24">
        <f t="shared" si="22"/>
        <v>624000</v>
      </c>
      <c r="H38" s="24">
        <f t="shared" si="22"/>
        <v>624000</v>
      </c>
      <c r="I38" s="24">
        <f t="shared" si="22"/>
        <v>624000</v>
      </c>
      <c r="J38" s="24">
        <f t="shared" si="22"/>
        <v>624000</v>
      </c>
      <c r="K38" s="24">
        <f t="shared" si="22"/>
        <v>624000</v>
      </c>
      <c r="L38" s="24">
        <f t="shared" si="22"/>
        <v>624000</v>
      </c>
      <c r="M38" s="24">
        <f t="shared" si="22"/>
        <v>624000</v>
      </c>
      <c r="N38" s="15">
        <f t="shared" si="19"/>
        <v>7276000</v>
      </c>
      <c r="O38" s="11">
        <f t="shared" si="6"/>
        <v>6.9794650682684688E-3</v>
      </c>
    </row>
    <row r="39" spans="1:15">
      <c r="A39" s="23" t="s">
        <v>46</v>
      </c>
      <c r="B39" s="24">
        <f t="shared" ref="B39:M39" si="23">(B23+B28)*0.095</f>
        <v>190000</v>
      </c>
      <c r="C39" s="24">
        <f t="shared" si="23"/>
        <v>391400</v>
      </c>
      <c r="D39" s="24">
        <f t="shared" si="23"/>
        <v>391400</v>
      </c>
      <c r="E39" s="24">
        <f t="shared" si="23"/>
        <v>391400</v>
      </c>
      <c r="F39" s="24">
        <f t="shared" si="23"/>
        <v>391400</v>
      </c>
      <c r="G39" s="24">
        <f t="shared" si="23"/>
        <v>391400</v>
      </c>
      <c r="H39" s="24">
        <f t="shared" si="23"/>
        <v>391400</v>
      </c>
      <c r="I39" s="24">
        <f t="shared" si="23"/>
        <v>391400</v>
      </c>
      <c r="J39" s="24">
        <f t="shared" si="23"/>
        <v>391400</v>
      </c>
      <c r="K39" s="24">
        <f t="shared" si="23"/>
        <v>391400</v>
      </c>
      <c r="L39" s="24">
        <f t="shared" si="23"/>
        <v>391400</v>
      </c>
      <c r="M39" s="24">
        <f t="shared" si="23"/>
        <v>391400</v>
      </c>
      <c r="N39" s="15">
        <f t="shared" si="19"/>
        <v>4495400</v>
      </c>
      <c r="O39" s="11">
        <f t="shared" si="6"/>
        <v>4.3121890142790095E-3</v>
      </c>
    </row>
    <row r="40" spans="1:15">
      <c r="A40" s="34" t="s">
        <v>7</v>
      </c>
      <c r="B40" s="21">
        <f>SUM(B41:B52)</f>
        <v>0</v>
      </c>
      <c r="C40" s="21">
        <f t="shared" ref="C40:M40" si="24">SUM(C41:C52)</f>
        <v>13884000</v>
      </c>
      <c r="D40" s="21">
        <f t="shared" si="24"/>
        <v>13884000</v>
      </c>
      <c r="E40" s="21">
        <f t="shared" si="24"/>
        <v>13884000</v>
      </c>
      <c r="F40" s="21">
        <f t="shared" si="24"/>
        <v>16530000</v>
      </c>
      <c r="G40" s="21">
        <f t="shared" si="24"/>
        <v>16530000</v>
      </c>
      <c r="H40" s="21">
        <f t="shared" si="24"/>
        <v>16530000</v>
      </c>
      <c r="I40" s="21">
        <f t="shared" si="24"/>
        <v>16530000</v>
      </c>
      <c r="J40" s="21">
        <f t="shared" si="24"/>
        <v>16530000</v>
      </c>
      <c r="K40" s="21">
        <f t="shared" si="24"/>
        <v>16530000</v>
      </c>
      <c r="L40" s="21">
        <f t="shared" si="24"/>
        <v>16530000</v>
      </c>
      <c r="M40" s="21">
        <f t="shared" si="24"/>
        <v>16530000</v>
      </c>
      <c r="N40" s="22">
        <f t="shared" si="10"/>
        <v>173892000</v>
      </c>
      <c r="O40" s="11">
        <f t="shared" si="6"/>
        <v>0.16680499445455477</v>
      </c>
    </row>
    <row r="41" spans="1:15">
      <c r="A41" s="16" t="s">
        <v>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5">
        <f t="shared" si="10"/>
        <v>0</v>
      </c>
      <c r="O41" s="11">
        <f t="shared" si="6"/>
        <v>0</v>
      </c>
    </row>
    <row r="42" spans="1:15">
      <c r="A42" s="16" t="s">
        <v>9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5">
        <f t="shared" si="10"/>
        <v>0</v>
      </c>
      <c r="O42" s="11">
        <f t="shared" si="6"/>
        <v>0</v>
      </c>
    </row>
    <row r="43" spans="1:15">
      <c r="A43" s="16" t="s">
        <v>10</v>
      </c>
      <c r="B43" s="19"/>
      <c r="C43" s="19"/>
      <c r="D43" s="19"/>
      <c r="E43" s="19"/>
      <c r="F43" s="19"/>
      <c r="G43" s="24"/>
      <c r="H43" s="19"/>
      <c r="I43" s="19"/>
      <c r="J43" s="19"/>
      <c r="K43" s="19"/>
      <c r="L43" s="19"/>
      <c r="M43" s="19"/>
      <c r="N43" s="15">
        <f t="shared" si="10"/>
        <v>0</v>
      </c>
      <c r="O43" s="11">
        <f t="shared" ref="O43:O64" si="25">N43/$N$102</f>
        <v>0</v>
      </c>
    </row>
    <row r="44" spans="1:15">
      <c r="A44" s="16" t="s">
        <v>11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5">
        <f t="shared" si="10"/>
        <v>0</v>
      </c>
      <c r="O44" s="11">
        <f t="shared" si="25"/>
        <v>0</v>
      </c>
    </row>
    <row r="45" spans="1:15">
      <c r="A45" s="16" t="s">
        <v>12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5">
        <f t="shared" si="10"/>
        <v>0</v>
      </c>
      <c r="O45" s="11">
        <f t="shared" si="25"/>
        <v>0</v>
      </c>
    </row>
    <row r="46" spans="1:15">
      <c r="A46" s="16" t="s">
        <v>13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5">
        <f t="shared" si="10"/>
        <v>0</v>
      </c>
      <c r="O46" s="11">
        <f t="shared" si="25"/>
        <v>0</v>
      </c>
    </row>
    <row r="47" spans="1:15">
      <c r="A47" s="16" t="s">
        <v>14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5">
        <f t="shared" si="10"/>
        <v>0</v>
      </c>
      <c r="O47" s="11">
        <f t="shared" si="25"/>
        <v>0</v>
      </c>
    </row>
    <row r="48" spans="1:15">
      <c r="A48" s="16" t="s">
        <v>15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5">
        <f t="shared" si="10"/>
        <v>0</v>
      </c>
      <c r="O48" s="11">
        <f t="shared" si="25"/>
        <v>0</v>
      </c>
    </row>
    <row r="49" spans="1:15">
      <c r="A49" s="23" t="s">
        <v>16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5">
        <f>SUM(B49:M49)</f>
        <v>0</v>
      </c>
      <c r="O49" s="11">
        <f t="shared" si="25"/>
        <v>0</v>
      </c>
    </row>
    <row r="50" spans="1:15">
      <c r="A50" s="23" t="s">
        <v>17</v>
      </c>
      <c r="B50" s="130">
        <f>B10/100*12</f>
        <v>0</v>
      </c>
      <c r="C50" s="130">
        <f t="shared" ref="C50:M50" si="26">C10/100*12</f>
        <v>13884000</v>
      </c>
      <c r="D50" s="130">
        <f t="shared" si="26"/>
        <v>13884000</v>
      </c>
      <c r="E50" s="130">
        <f t="shared" si="26"/>
        <v>13884000</v>
      </c>
      <c r="F50" s="130">
        <f t="shared" si="26"/>
        <v>16530000</v>
      </c>
      <c r="G50" s="130">
        <f t="shared" si="26"/>
        <v>16530000</v>
      </c>
      <c r="H50" s="130">
        <f t="shared" si="26"/>
        <v>16530000</v>
      </c>
      <c r="I50" s="130">
        <f t="shared" si="26"/>
        <v>16530000</v>
      </c>
      <c r="J50" s="130">
        <f t="shared" si="26"/>
        <v>16530000</v>
      </c>
      <c r="K50" s="130">
        <f t="shared" si="26"/>
        <v>16530000</v>
      </c>
      <c r="L50" s="130">
        <f t="shared" si="26"/>
        <v>16530000</v>
      </c>
      <c r="M50" s="130">
        <f t="shared" si="26"/>
        <v>16530000</v>
      </c>
      <c r="N50" s="15">
        <f t="shared" si="10"/>
        <v>173892000</v>
      </c>
      <c r="O50" s="11">
        <f t="shared" si="25"/>
        <v>0.16680499445455477</v>
      </c>
    </row>
    <row r="51" spans="1:15">
      <c r="A51" s="23" t="s">
        <v>18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5">
        <f t="shared" si="10"/>
        <v>0</v>
      </c>
      <c r="O51" s="11">
        <f t="shared" si="25"/>
        <v>0</v>
      </c>
    </row>
    <row r="52" spans="1:15">
      <c r="A52" s="23" t="s">
        <v>19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5">
        <f t="shared" si="10"/>
        <v>0</v>
      </c>
      <c r="O52" s="11">
        <f t="shared" si="25"/>
        <v>0</v>
      </c>
    </row>
    <row r="53" spans="1:15">
      <c r="A53" s="34" t="s">
        <v>54</v>
      </c>
      <c r="B53" s="21">
        <f t="shared" ref="B53:M53" si="27">SUM(B54:B73)</f>
        <v>20000</v>
      </c>
      <c r="C53" s="21">
        <f t="shared" si="27"/>
        <v>280700</v>
      </c>
      <c r="D53" s="21">
        <f t="shared" si="27"/>
        <v>320700</v>
      </c>
      <c r="E53" s="21">
        <f t="shared" si="27"/>
        <v>310700</v>
      </c>
      <c r="F53" s="21">
        <f t="shared" si="27"/>
        <v>322750</v>
      </c>
      <c r="G53" s="21">
        <f t="shared" si="27"/>
        <v>332750</v>
      </c>
      <c r="H53" s="21">
        <f t="shared" si="27"/>
        <v>322750</v>
      </c>
      <c r="I53" s="21">
        <f t="shared" si="27"/>
        <v>332750</v>
      </c>
      <c r="J53" s="21">
        <f t="shared" si="27"/>
        <v>322750</v>
      </c>
      <c r="K53" s="21">
        <f t="shared" si="27"/>
        <v>332750</v>
      </c>
      <c r="L53" s="21">
        <f t="shared" si="27"/>
        <v>322750</v>
      </c>
      <c r="M53" s="21">
        <f t="shared" si="27"/>
        <v>832750</v>
      </c>
      <c r="N53" s="22">
        <f t="shared" ref="N53:N66" si="28">SUM(B53:M53)</f>
        <v>4054100</v>
      </c>
      <c r="O53" s="11">
        <f t="shared" si="25"/>
        <v>3.8888742898937874E-3</v>
      </c>
    </row>
    <row r="54" spans="1:15">
      <c r="A54" s="16" t="s">
        <v>55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5">
        <f t="shared" si="28"/>
        <v>0</v>
      </c>
      <c r="O54" s="11">
        <f t="shared" si="25"/>
        <v>0</v>
      </c>
    </row>
    <row r="55" spans="1:15">
      <c r="A55" s="16" t="s">
        <v>56</v>
      </c>
      <c r="B55" s="24"/>
      <c r="C55" s="24"/>
      <c r="D55" s="24"/>
      <c r="E55" s="24"/>
      <c r="F55" s="24"/>
      <c r="G55" s="24"/>
      <c r="H55" s="24"/>
      <c r="I55" s="24"/>
      <c r="J55" s="19"/>
      <c r="K55" s="19"/>
      <c r="L55" s="19"/>
      <c r="M55" s="19"/>
      <c r="N55" s="15">
        <f t="shared" si="28"/>
        <v>0</v>
      </c>
      <c r="O55" s="11">
        <f t="shared" si="25"/>
        <v>0</v>
      </c>
    </row>
    <row r="56" spans="1:15">
      <c r="A56" s="16" t="s">
        <v>57</v>
      </c>
      <c r="B56" s="24"/>
      <c r="C56" s="24"/>
      <c r="D56" s="24"/>
      <c r="E56" s="24"/>
      <c r="F56" s="24"/>
      <c r="G56" s="24"/>
      <c r="H56" s="24"/>
      <c r="I56" s="24"/>
      <c r="J56" s="19"/>
      <c r="K56" s="19"/>
      <c r="L56" s="19"/>
      <c r="M56" s="19"/>
      <c r="N56" s="15">
        <f t="shared" si="28"/>
        <v>0</v>
      </c>
      <c r="O56" s="11">
        <f t="shared" si="25"/>
        <v>0</v>
      </c>
    </row>
    <row r="57" spans="1:15">
      <c r="A57" s="16" t="s">
        <v>58</v>
      </c>
      <c r="B57" s="24"/>
      <c r="C57" s="24">
        <v>5000</v>
      </c>
      <c r="D57" s="24">
        <f>C57</f>
        <v>5000</v>
      </c>
      <c r="E57" s="24">
        <f t="shared" ref="E57:M57" si="29">D57</f>
        <v>5000</v>
      </c>
      <c r="F57" s="24">
        <f t="shared" si="29"/>
        <v>5000</v>
      </c>
      <c r="G57" s="24">
        <f t="shared" si="29"/>
        <v>5000</v>
      </c>
      <c r="H57" s="24">
        <f t="shared" si="29"/>
        <v>5000</v>
      </c>
      <c r="I57" s="24">
        <f t="shared" si="29"/>
        <v>5000</v>
      </c>
      <c r="J57" s="24">
        <f t="shared" si="29"/>
        <v>5000</v>
      </c>
      <c r="K57" s="24">
        <f t="shared" si="29"/>
        <v>5000</v>
      </c>
      <c r="L57" s="24">
        <f t="shared" si="29"/>
        <v>5000</v>
      </c>
      <c r="M57" s="24">
        <f t="shared" si="29"/>
        <v>5000</v>
      </c>
      <c r="N57" s="15">
        <f t="shared" si="28"/>
        <v>55000</v>
      </c>
      <c r="O57" s="11">
        <f t="shared" si="25"/>
        <v>5.2758463270308656E-5</v>
      </c>
    </row>
    <row r="58" spans="1:15">
      <c r="A58" s="16" t="s">
        <v>59</v>
      </c>
      <c r="B58" s="24"/>
      <c r="C58" s="24"/>
      <c r="D58" s="24"/>
      <c r="E58" s="24"/>
      <c r="F58" s="24"/>
      <c r="G58" s="24"/>
      <c r="H58" s="24"/>
      <c r="I58" s="24"/>
      <c r="J58" s="19"/>
      <c r="K58" s="19"/>
      <c r="L58" s="19"/>
      <c r="M58" s="19"/>
      <c r="N58" s="15">
        <f t="shared" si="28"/>
        <v>0</v>
      </c>
      <c r="O58" s="11">
        <f t="shared" si="25"/>
        <v>0</v>
      </c>
    </row>
    <row r="59" spans="1:15">
      <c r="A59" s="16" t="s">
        <v>92</v>
      </c>
      <c r="B59" s="24"/>
      <c r="C59" s="24">
        <v>10000</v>
      </c>
      <c r="D59" s="24"/>
      <c r="E59" s="24">
        <v>10000</v>
      </c>
      <c r="F59" s="24"/>
      <c r="G59" s="24">
        <v>10000</v>
      </c>
      <c r="H59" s="24"/>
      <c r="I59" s="24">
        <v>10000</v>
      </c>
      <c r="J59" s="24"/>
      <c r="K59" s="24">
        <v>10000</v>
      </c>
      <c r="L59" s="24"/>
      <c r="M59" s="24">
        <v>10000</v>
      </c>
      <c r="N59" s="15">
        <f t="shared" si="28"/>
        <v>60000</v>
      </c>
      <c r="O59" s="11">
        <f t="shared" si="25"/>
        <v>5.755468720397308E-5</v>
      </c>
    </row>
    <row r="60" spans="1:15">
      <c r="A60" s="16" t="s">
        <v>60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15">
        <f t="shared" si="28"/>
        <v>0</v>
      </c>
      <c r="O60" s="11">
        <f t="shared" si="25"/>
        <v>0</v>
      </c>
    </row>
    <row r="61" spans="1:15">
      <c r="A61" s="16" t="s">
        <v>61</v>
      </c>
      <c r="B61" s="24">
        <f t="shared" ref="B61:M61" si="30">B10*0.001</f>
        <v>0</v>
      </c>
      <c r="C61" s="24">
        <f t="shared" si="30"/>
        <v>115700</v>
      </c>
      <c r="D61" s="24">
        <f t="shared" si="30"/>
        <v>115700</v>
      </c>
      <c r="E61" s="24">
        <f t="shared" si="30"/>
        <v>115700</v>
      </c>
      <c r="F61" s="24">
        <f t="shared" si="30"/>
        <v>137750</v>
      </c>
      <c r="G61" s="24">
        <f t="shared" si="30"/>
        <v>137750</v>
      </c>
      <c r="H61" s="24">
        <f t="shared" si="30"/>
        <v>137750</v>
      </c>
      <c r="I61" s="24">
        <f t="shared" si="30"/>
        <v>137750</v>
      </c>
      <c r="J61" s="24">
        <f t="shared" si="30"/>
        <v>137750</v>
      </c>
      <c r="K61" s="24">
        <f t="shared" si="30"/>
        <v>137750</v>
      </c>
      <c r="L61" s="24">
        <f t="shared" si="30"/>
        <v>137750</v>
      </c>
      <c r="M61" s="24">
        <f t="shared" si="30"/>
        <v>137750</v>
      </c>
      <c r="N61" s="15">
        <f t="shared" si="28"/>
        <v>1449100</v>
      </c>
      <c r="O61" s="11">
        <f t="shared" si="25"/>
        <v>1.3900416204546231E-3</v>
      </c>
    </row>
    <row r="62" spans="1:15">
      <c r="A62" s="16" t="s">
        <v>129</v>
      </c>
      <c r="B62" s="24"/>
      <c r="C62" s="24"/>
      <c r="D62" s="24">
        <v>150000</v>
      </c>
      <c r="E62" s="24">
        <v>150000</v>
      </c>
      <c r="F62" s="24">
        <v>150000</v>
      </c>
      <c r="G62" s="24">
        <v>150000</v>
      </c>
      <c r="H62" s="24">
        <v>150000</v>
      </c>
      <c r="I62" s="24">
        <v>150000</v>
      </c>
      <c r="J62" s="24">
        <v>150000</v>
      </c>
      <c r="K62" s="24">
        <v>150000</v>
      </c>
      <c r="L62" s="24">
        <v>150000</v>
      </c>
      <c r="M62" s="24">
        <v>150000</v>
      </c>
      <c r="N62" s="15">
        <f t="shared" ref="N62" si="31">SUM(B62:M62)</f>
        <v>1500000</v>
      </c>
      <c r="O62" s="11">
        <f t="shared" si="25"/>
        <v>1.4388671800993269E-3</v>
      </c>
    </row>
    <row r="63" spans="1:15">
      <c r="A63" s="16" t="s">
        <v>130</v>
      </c>
      <c r="B63" s="19"/>
      <c r="C63" s="19"/>
      <c r="D63" s="24"/>
      <c r="E63" s="24"/>
      <c r="F63" s="24"/>
      <c r="G63" s="24"/>
      <c r="H63" s="24"/>
      <c r="I63" s="24"/>
      <c r="J63" s="19"/>
      <c r="K63" s="19"/>
      <c r="L63" s="19"/>
      <c r="M63" s="24">
        <v>500000</v>
      </c>
      <c r="N63" s="15">
        <f t="shared" si="28"/>
        <v>500000</v>
      </c>
      <c r="O63" s="11">
        <f t="shared" si="25"/>
        <v>4.7962239336644231E-4</v>
      </c>
    </row>
    <row r="64" spans="1:15">
      <c r="A64" s="16" t="s">
        <v>62</v>
      </c>
      <c r="B64" s="19"/>
      <c r="C64" s="19"/>
      <c r="D64" s="24"/>
      <c r="E64" s="24"/>
      <c r="F64" s="24"/>
      <c r="G64" s="24"/>
      <c r="H64" s="24"/>
      <c r="I64" s="24"/>
      <c r="J64" s="19"/>
      <c r="K64" s="19"/>
      <c r="L64" s="19"/>
      <c r="M64" s="19"/>
      <c r="N64" s="15">
        <f t="shared" si="28"/>
        <v>0</v>
      </c>
      <c r="O64" s="11">
        <f t="shared" si="25"/>
        <v>0</v>
      </c>
    </row>
    <row r="65" spans="1:15">
      <c r="A65" s="16" t="s">
        <v>63</v>
      </c>
      <c r="B65" s="19"/>
      <c r="C65" s="19"/>
      <c r="D65" s="24"/>
      <c r="E65" s="24"/>
      <c r="F65" s="24"/>
      <c r="G65" s="24"/>
      <c r="H65" s="24"/>
      <c r="I65" s="24"/>
      <c r="J65" s="19"/>
      <c r="K65" s="19"/>
      <c r="L65" s="19"/>
      <c r="M65" s="19"/>
      <c r="N65" s="15">
        <f t="shared" si="28"/>
        <v>0</v>
      </c>
      <c r="O65" s="11">
        <f t="shared" ref="O65:O96" si="32">N65/$N$102</f>
        <v>0</v>
      </c>
    </row>
    <row r="66" spans="1:15">
      <c r="A66" s="16" t="s">
        <v>64</v>
      </c>
      <c r="B66" s="19"/>
      <c r="C66" s="19"/>
      <c r="D66" s="24">
        <v>20000</v>
      </c>
      <c r="E66" s="24"/>
      <c r="F66" s="24"/>
      <c r="G66" s="24"/>
      <c r="H66" s="24"/>
      <c r="I66" s="24"/>
      <c r="J66" s="19"/>
      <c r="K66" s="19"/>
      <c r="L66" s="19"/>
      <c r="M66" s="19"/>
      <c r="N66" s="15">
        <f t="shared" si="28"/>
        <v>20000</v>
      </c>
      <c r="O66" s="11">
        <f t="shared" si="32"/>
        <v>1.9184895734657692E-5</v>
      </c>
    </row>
    <row r="67" spans="1:15">
      <c r="A67" s="16" t="s">
        <v>84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15">
        <f>SUM(B67:M67)</f>
        <v>0</v>
      </c>
      <c r="O67" s="11">
        <f t="shared" si="32"/>
        <v>0</v>
      </c>
    </row>
    <row r="68" spans="1:15">
      <c r="A68" s="16" t="s">
        <v>85</v>
      </c>
      <c r="B68" s="19"/>
      <c r="C68" s="24">
        <v>100000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5">
        <f>SUM(B68:M68)</f>
        <v>100000</v>
      </c>
      <c r="O68" s="11">
        <f t="shared" si="32"/>
        <v>9.5924478673288464E-5</v>
      </c>
    </row>
    <row r="69" spans="1:15">
      <c r="A69" s="16" t="s">
        <v>86</v>
      </c>
      <c r="B69" s="19"/>
      <c r="C69" s="24">
        <v>20000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5">
        <f>SUM(B69:M69)</f>
        <v>20000</v>
      </c>
      <c r="O69" s="11">
        <f t="shared" si="32"/>
        <v>1.9184895734657692E-5</v>
      </c>
    </row>
    <row r="70" spans="1:15">
      <c r="A70" s="16" t="s">
        <v>87</v>
      </c>
      <c r="B70" s="24"/>
      <c r="C70" s="24">
        <v>5000</v>
      </c>
      <c r="D70" s="24">
        <v>5000</v>
      </c>
      <c r="E70" s="24">
        <v>5000</v>
      </c>
      <c r="F70" s="24">
        <v>5000</v>
      </c>
      <c r="G70" s="24">
        <v>5000</v>
      </c>
      <c r="H70" s="24">
        <v>5000</v>
      </c>
      <c r="I70" s="24">
        <v>5000</v>
      </c>
      <c r="J70" s="24">
        <v>5000</v>
      </c>
      <c r="K70" s="24">
        <v>5000</v>
      </c>
      <c r="L70" s="24">
        <v>5000</v>
      </c>
      <c r="M70" s="24">
        <v>5000</v>
      </c>
      <c r="N70" s="15">
        <f>SUM(B70:M70)</f>
        <v>55000</v>
      </c>
      <c r="O70" s="11">
        <f t="shared" si="32"/>
        <v>5.2758463270308656E-5</v>
      </c>
    </row>
    <row r="71" spans="1:15">
      <c r="A71" s="16" t="s">
        <v>125</v>
      </c>
      <c r="B71" s="24"/>
      <c r="C71" s="24">
        <v>5000</v>
      </c>
      <c r="D71" s="24">
        <v>5000</v>
      </c>
      <c r="E71" s="24">
        <v>5000</v>
      </c>
      <c r="F71" s="24">
        <v>5000</v>
      </c>
      <c r="G71" s="24">
        <v>5000</v>
      </c>
      <c r="H71" s="24">
        <v>5000</v>
      </c>
      <c r="I71" s="24">
        <v>5000</v>
      </c>
      <c r="J71" s="24">
        <v>5000</v>
      </c>
      <c r="K71" s="24">
        <v>5000</v>
      </c>
      <c r="L71" s="24">
        <v>5000</v>
      </c>
      <c r="M71" s="24">
        <v>5000</v>
      </c>
      <c r="N71" s="15">
        <f t="shared" ref="N71:N90" si="33">SUM(B71:M71)</f>
        <v>55000</v>
      </c>
      <c r="O71" s="11">
        <f t="shared" si="32"/>
        <v>5.2758463270308656E-5</v>
      </c>
    </row>
    <row r="72" spans="1:15">
      <c r="A72" s="23" t="s">
        <v>127</v>
      </c>
      <c r="B72" s="24">
        <v>20000</v>
      </c>
      <c r="C72" s="24">
        <v>20000</v>
      </c>
      <c r="D72" s="24">
        <v>20000</v>
      </c>
      <c r="E72" s="24">
        <v>20000</v>
      </c>
      <c r="F72" s="24">
        <v>20000</v>
      </c>
      <c r="G72" s="24">
        <v>20000</v>
      </c>
      <c r="H72" s="24">
        <v>20000</v>
      </c>
      <c r="I72" s="24">
        <v>20000</v>
      </c>
      <c r="J72" s="24">
        <v>20000</v>
      </c>
      <c r="K72" s="24">
        <v>20000</v>
      </c>
      <c r="L72" s="24">
        <v>20000</v>
      </c>
      <c r="M72" s="24">
        <v>20000</v>
      </c>
      <c r="N72" s="15">
        <f t="shared" ref="N72" si="34">SUM(B72:M72)</f>
        <v>240000</v>
      </c>
      <c r="O72" s="11">
        <f t="shared" si="32"/>
        <v>2.3021874881589232E-4</v>
      </c>
    </row>
    <row r="73" spans="1:15">
      <c r="A73" s="23" t="s">
        <v>120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15">
        <f t="shared" ref="N73" si="35">SUM(B73:M73)</f>
        <v>0</v>
      </c>
      <c r="O73" s="11">
        <f t="shared" si="32"/>
        <v>0</v>
      </c>
    </row>
    <row r="74" spans="1:15">
      <c r="A74" s="34" t="s">
        <v>65</v>
      </c>
      <c r="B74" s="21">
        <f t="shared" ref="B74:M74" si="36">SUM(B75:B79)</f>
        <v>0</v>
      </c>
      <c r="C74" s="21">
        <f t="shared" si="36"/>
        <v>0</v>
      </c>
      <c r="D74" s="21">
        <f t="shared" si="36"/>
        <v>0</v>
      </c>
      <c r="E74" s="21">
        <f t="shared" si="36"/>
        <v>0</v>
      </c>
      <c r="F74" s="21">
        <f t="shared" si="36"/>
        <v>0</v>
      </c>
      <c r="G74" s="21">
        <f t="shared" si="36"/>
        <v>0</v>
      </c>
      <c r="H74" s="21">
        <f t="shared" si="36"/>
        <v>0</v>
      </c>
      <c r="I74" s="21">
        <f t="shared" si="36"/>
        <v>0</v>
      </c>
      <c r="J74" s="21">
        <f t="shared" si="36"/>
        <v>0</v>
      </c>
      <c r="K74" s="21">
        <f t="shared" si="36"/>
        <v>0</v>
      </c>
      <c r="L74" s="21">
        <f t="shared" si="36"/>
        <v>0</v>
      </c>
      <c r="M74" s="21">
        <f t="shared" si="36"/>
        <v>0</v>
      </c>
      <c r="N74" s="22">
        <f t="shared" si="33"/>
        <v>0</v>
      </c>
      <c r="O74" s="11">
        <f t="shared" si="32"/>
        <v>0</v>
      </c>
    </row>
    <row r="75" spans="1:15">
      <c r="A75" s="16" t="s">
        <v>66</v>
      </c>
      <c r="B75" s="19"/>
      <c r="C75" s="19"/>
      <c r="D75" s="19"/>
      <c r="E75" s="26"/>
      <c r="F75" s="26"/>
      <c r="G75" s="26"/>
      <c r="H75" s="26"/>
      <c r="I75" s="26"/>
      <c r="J75" s="26"/>
      <c r="K75" s="26"/>
      <c r="L75" s="26"/>
      <c r="M75" s="26"/>
      <c r="N75" s="15">
        <f t="shared" si="33"/>
        <v>0</v>
      </c>
      <c r="O75" s="11">
        <f t="shared" si="32"/>
        <v>0</v>
      </c>
    </row>
    <row r="76" spans="1:15">
      <c r="A76" s="16" t="s">
        <v>91</v>
      </c>
      <c r="B76" s="24"/>
      <c r="C76" s="24"/>
      <c r="D76" s="24"/>
      <c r="E76" s="24"/>
      <c r="F76" s="24"/>
      <c r="G76" s="24"/>
      <c r="H76" s="24"/>
      <c r="I76" s="24"/>
      <c r="J76" s="24"/>
      <c r="K76" s="26"/>
      <c r="L76" s="26"/>
      <c r="M76" s="26"/>
      <c r="N76" s="15">
        <f t="shared" si="33"/>
        <v>0</v>
      </c>
      <c r="O76" s="11">
        <f t="shared" si="32"/>
        <v>0</v>
      </c>
    </row>
    <row r="77" spans="1:15">
      <c r="A77" s="16" t="s">
        <v>67</v>
      </c>
      <c r="B77" s="19"/>
      <c r="C77" s="19"/>
      <c r="D77" s="19"/>
      <c r="E77" s="26"/>
      <c r="F77" s="26"/>
      <c r="G77" s="26"/>
      <c r="H77" s="26"/>
      <c r="I77" s="26"/>
      <c r="J77" s="26"/>
      <c r="K77" s="26"/>
      <c r="L77" s="26"/>
      <c r="M77" s="26"/>
      <c r="N77" s="15">
        <f t="shared" si="33"/>
        <v>0</v>
      </c>
      <c r="O77" s="11">
        <f t="shared" si="32"/>
        <v>0</v>
      </c>
    </row>
    <row r="78" spans="1:15">
      <c r="A78" s="16" t="s">
        <v>68</v>
      </c>
      <c r="B78" s="19"/>
      <c r="C78" s="19"/>
      <c r="D78" s="19"/>
      <c r="E78" s="26"/>
      <c r="F78" s="26"/>
      <c r="G78" s="26"/>
      <c r="H78" s="26"/>
      <c r="I78" s="26"/>
      <c r="J78" s="26"/>
      <c r="K78" s="26"/>
      <c r="L78" s="26"/>
      <c r="M78" s="26"/>
      <c r="N78" s="15">
        <f t="shared" si="33"/>
        <v>0</v>
      </c>
      <c r="O78" s="11">
        <f t="shared" si="32"/>
        <v>0</v>
      </c>
    </row>
    <row r="79" spans="1:15">
      <c r="A79" s="16" t="s">
        <v>69</v>
      </c>
      <c r="B79" s="19"/>
      <c r="C79" s="19"/>
      <c r="D79" s="19"/>
      <c r="E79" s="26"/>
      <c r="F79" s="26"/>
      <c r="G79" s="26"/>
      <c r="H79" s="26"/>
      <c r="I79" s="26"/>
      <c r="J79" s="26"/>
      <c r="K79" s="26"/>
      <c r="L79" s="26"/>
      <c r="M79" s="26"/>
      <c r="N79" s="15">
        <f t="shared" si="33"/>
        <v>0</v>
      </c>
      <c r="O79" s="11">
        <f t="shared" si="32"/>
        <v>0</v>
      </c>
    </row>
    <row r="80" spans="1:15">
      <c r="A80" s="34" t="s">
        <v>70</v>
      </c>
      <c r="B80" s="21">
        <f t="shared" ref="B80:M80" si="37">SUM(B81:B84)</f>
        <v>0</v>
      </c>
      <c r="C80" s="21">
        <f t="shared" si="37"/>
        <v>0</v>
      </c>
      <c r="D80" s="21">
        <f t="shared" si="37"/>
        <v>0</v>
      </c>
      <c r="E80" s="21">
        <f t="shared" si="37"/>
        <v>0</v>
      </c>
      <c r="F80" s="21">
        <f t="shared" si="37"/>
        <v>0</v>
      </c>
      <c r="G80" s="21">
        <f t="shared" si="37"/>
        <v>0</v>
      </c>
      <c r="H80" s="21">
        <f t="shared" si="37"/>
        <v>0</v>
      </c>
      <c r="I80" s="21">
        <f t="shared" si="37"/>
        <v>0</v>
      </c>
      <c r="J80" s="21">
        <f t="shared" si="37"/>
        <v>0</v>
      </c>
      <c r="K80" s="21">
        <f t="shared" si="37"/>
        <v>0</v>
      </c>
      <c r="L80" s="21">
        <f t="shared" si="37"/>
        <v>0</v>
      </c>
      <c r="M80" s="21">
        <f t="shared" si="37"/>
        <v>0</v>
      </c>
      <c r="N80" s="22">
        <f t="shared" si="33"/>
        <v>0</v>
      </c>
      <c r="O80" s="11">
        <f t="shared" si="32"/>
        <v>0</v>
      </c>
    </row>
    <row r="81" spans="1:15">
      <c r="A81" s="16" t="s">
        <v>71</v>
      </c>
      <c r="B81" s="19"/>
      <c r="C81" s="19"/>
      <c r="D81" s="19"/>
      <c r="E81" s="19"/>
      <c r="F81" s="19"/>
      <c r="G81" s="19"/>
      <c r="H81" s="24"/>
      <c r="I81" s="19"/>
      <c r="J81" s="19"/>
      <c r="K81" s="19"/>
      <c r="L81" s="19"/>
      <c r="M81" s="19"/>
      <c r="N81" s="15">
        <f t="shared" si="33"/>
        <v>0</v>
      </c>
      <c r="O81" s="11">
        <f t="shared" si="32"/>
        <v>0</v>
      </c>
    </row>
    <row r="82" spans="1:15">
      <c r="A82" s="16" t="s">
        <v>72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5">
        <f t="shared" si="33"/>
        <v>0</v>
      </c>
      <c r="O82" s="11">
        <f t="shared" si="32"/>
        <v>0</v>
      </c>
    </row>
    <row r="83" spans="1:15">
      <c r="A83" s="16" t="s">
        <v>73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5">
        <f t="shared" si="33"/>
        <v>0</v>
      </c>
      <c r="O83" s="11">
        <f t="shared" si="32"/>
        <v>0</v>
      </c>
    </row>
    <row r="84" spans="1:15">
      <c r="A84" s="16" t="s">
        <v>74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5">
        <f t="shared" si="33"/>
        <v>0</v>
      </c>
      <c r="O84" s="11">
        <f t="shared" si="32"/>
        <v>0</v>
      </c>
    </row>
    <row r="85" spans="1:15">
      <c r="A85" s="34" t="s">
        <v>75</v>
      </c>
      <c r="B85" s="21">
        <f>SUM(B86:B87)</f>
        <v>0</v>
      </c>
      <c r="C85" s="21">
        <f t="shared" ref="C85:M85" si="38">SUM(C86:C87)</f>
        <v>0</v>
      </c>
      <c r="D85" s="21">
        <f t="shared" si="38"/>
        <v>0</v>
      </c>
      <c r="E85" s="21">
        <f t="shared" si="38"/>
        <v>0</v>
      </c>
      <c r="F85" s="21">
        <f t="shared" si="38"/>
        <v>0</v>
      </c>
      <c r="G85" s="21">
        <f t="shared" si="38"/>
        <v>0</v>
      </c>
      <c r="H85" s="21">
        <f t="shared" si="38"/>
        <v>0</v>
      </c>
      <c r="I85" s="21">
        <f t="shared" si="38"/>
        <v>0</v>
      </c>
      <c r="J85" s="21">
        <f t="shared" si="38"/>
        <v>0</v>
      </c>
      <c r="K85" s="21">
        <f t="shared" si="38"/>
        <v>0</v>
      </c>
      <c r="L85" s="21">
        <f t="shared" si="38"/>
        <v>0</v>
      </c>
      <c r="M85" s="21">
        <f t="shared" si="38"/>
        <v>0</v>
      </c>
      <c r="N85" s="22">
        <f t="shared" si="33"/>
        <v>0</v>
      </c>
      <c r="O85" s="11">
        <f t="shared" si="32"/>
        <v>0</v>
      </c>
    </row>
    <row r="86" spans="1:15">
      <c r="A86" s="16" t="s">
        <v>76</v>
      </c>
      <c r="B86" s="24"/>
      <c r="C86" s="24"/>
      <c r="D86" s="24"/>
      <c r="E86" s="24"/>
      <c r="F86" s="24"/>
      <c r="G86" s="24"/>
      <c r="H86" s="24"/>
      <c r="I86" s="24"/>
      <c r="J86" s="24"/>
      <c r="K86" s="19"/>
      <c r="L86" s="19"/>
      <c r="M86" s="19"/>
      <c r="N86" s="15">
        <f t="shared" si="33"/>
        <v>0</v>
      </c>
      <c r="O86" s="11">
        <f t="shared" si="32"/>
        <v>0</v>
      </c>
    </row>
    <row r="87" spans="1:15">
      <c r="A87" s="16" t="s">
        <v>77</v>
      </c>
      <c r="B87" s="24"/>
      <c r="C87" s="24"/>
      <c r="D87" s="24"/>
      <c r="E87" s="24"/>
      <c r="F87" s="24"/>
      <c r="G87" s="24"/>
      <c r="H87" s="24"/>
      <c r="I87" s="24"/>
      <c r="J87" s="24"/>
      <c r="K87" s="19"/>
      <c r="L87" s="19"/>
      <c r="M87" s="19"/>
      <c r="N87" s="15">
        <f t="shared" si="33"/>
        <v>0</v>
      </c>
      <c r="O87" s="11">
        <f t="shared" si="32"/>
        <v>0</v>
      </c>
    </row>
    <row r="88" spans="1:15">
      <c r="A88" s="34" t="s">
        <v>78</v>
      </c>
      <c r="B88" s="21">
        <f>SUM(B89:B94)</f>
        <v>0</v>
      </c>
      <c r="C88" s="21">
        <f t="shared" ref="C88:M88" si="39">SUM(C89:C94)</f>
        <v>400000</v>
      </c>
      <c r="D88" s="21">
        <f t="shared" si="39"/>
        <v>400000</v>
      </c>
      <c r="E88" s="21">
        <f t="shared" si="39"/>
        <v>400000</v>
      </c>
      <c r="F88" s="21">
        <f t="shared" si="39"/>
        <v>400000</v>
      </c>
      <c r="G88" s="21">
        <f t="shared" si="39"/>
        <v>400000</v>
      </c>
      <c r="H88" s="21">
        <f t="shared" si="39"/>
        <v>400000</v>
      </c>
      <c r="I88" s="21">
        <f t="shared" si="39"/>
        <v>400000</v>
      </c>
      <c r="J88" s="21">
        <f t="shared" si="39"/>
        <v>400000</v>
      </c>
      <c r="K88" s="21">
        <f t="shared" si="39"/>
        <v>400000</v>
      </c>
      <c r="L88" s="21">
        <f t="shared" si="39"/>
        <v>400000</v>
      </c>
      <c r="M88" s="21">
        <f t="shared" si="39"/>
        <v>400000</v>
      </c>
      <c r="N88" s="22">
        <f>SUM(B88:M88)</f>
        <v>4400000</v>
      </c>
      <c r="O88" s="11">
        <f t="shared" si="32"/>
        <v>4.2206770616246923E-3</v>
      </c>
    </row>
    <row r="89" spans="1:15">
      <c r="A89" s="16" t="s">
        <v>79</v>
      </c>
      <c r="B89" s="24"/>
      <c r="C89" s="24"/>
      <c r="D89" s="24"/>
      <c r="E89" s="24"/>
      <c r="F89" s="24"/>
      <c r="G89" s="24"/>
      <c r="H89" s="24"/>
      <c r="I89" s="24"/>
      <c r="J89" s="24"/>
      <c r="K89" s="19"/>
      <c r="L89" s="19"/>
      <c r="M89" s="19"/>
      <c r="N89" s="15">
        <f t="shared" si="33"/>
        <v>0</v>
      </c>
      <c r="O89" s="11">
        <f t="shared" si="32"/>
        <v>0</v>
      </c>
    </row>
    <row r="90" spans="1:15">
      <c r="A90" s="16" t="s">
        <v>80</v>
      </c>
      <c r="B90" s="24"/>
      <c r="C90" s="24"/>
      <c r="D90" s="24"/>
      <c r="E90" s="24"/>
      <c r="F90" s="24"/>
      <c r="G90" s="24"/>
      <c r="H90" s="24"/>
      <c r="I90" s="24"/>
      <c r="J90" s="24"/>
      <c r="K90" s="19"/>
      <c r="L90" s="19"/>
      <c r="M90" s="19"/>
      <c r="N90" s="15">
        <f t="shared" si="33"/>
        <v>0</v>
      </c>
      <c r="O90" s="11">
        <f t="shared" si="32"/>
        <v>0</v>
      </c>
    </row>
    <row r="91" spans="1:15">
      <c r="A91" s="23" t="s">
        <v>118</v>
      </c>
      <c r="B91" s="24"/>
      <c r="C91" s="24">
        <v>200000</v>
      </c>
      <c r="D91" s="24">
        <v>200000</v>
      </c>
      <c r="E91" s="24">
        <v>200000</v>
      </c>
      <c r="F91" s="24">
        <v>200000</v>
      </c>
      <c r="G91" s="24">
        <v>200000</v>
      </c>
      <c r="H91" s="24">
        <v>200000</v>
      </c>
      <c r="I91" s="24">
        <v>200000</v>
      </c>
      <c r="J91" s="24">
        <v>200000</v>
      </c>
      <c r="K91" s="24">
        <v>200000</v>
      </c>
      <c r="L91" s="24">
        <v>200000</v>
      </c>
      <c r="M91" s="24">
        <v>200000</v>
      </c>
      <c r="N91" s="15">
        <f t="shared" ref="N91" si="40">SUM(B91:M91)</f>
        <v>2200000</v>
      </c>
      <c r="O91" s="11">
        <f t="shared" si="32"/>
        <v>2.1103385308123461E-3</v>
      </c>
    </row>
    <row r="92" spans="1:15">
      <c r="A92" s="23" t="s">
        <v>119</v>
      </c>
      <c r="B92" s="24"/>
      <c r="C92" s="24">
        <v>200000</v>
      </c>
      <c r="D92" s="24">
        <v>200000</v>
      </c>
      <c r="E92" s="24">
        <v>200000</v>
      </c>
      <c r="F92" s="24">
        <v>200000</v>
      </c>
      <c r="G92" s="24">
        <v>200000</v>
      </c>
      <c r="H92" s="24">
        <v>200000</v>
      </c>
      <c r="I92" s="24">
        <v>200000</v>
      </c>
      <c r="J92" s="24">
        <v>200000</v>
      </c>
      <c r="K92" s="24">
        <v>200000</v>
      </c>
      <c r="L92" s="24">
        <v>200000</v>
      </c>
      <c r="M92" s="24">
        <v>200000</v>
      </c>
      <c r="N92" s="15">
        <f t="shared" ref="N92" si="41">SUM(B92:M92)</f>
        <v>2200000</v>
      </c>
      <c r="O92" s="11">
        <f t="shared" si="32"/>
        <v>2.1103385308123461E-3</v>
      </c>
    </row>
    <row r="93" spans="1:15">
      <c r="A93" s="23" t="s">
        <v>124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15">
        <f t="shared" ref="N93" si="42">SUM(B93:M93)</f>
        <v>0</v>
      </c>
      <c r="O93" s="11">
        <f t="shared" si="32"/>
        <v>0</v>
      </c>
    </row>
    <row r="94" spans="1:15">
      <c r="A94" s="23" t="s">
        <v>123</v>
      </c>
      <c r="B94" s="24"/>
      <c r="C94" s="24"/>
      <c r="D94" s="24"/>
      <c r="E94" s="24"/>
      <c r="F94" s="24"/>
      <c r="G94" s="24"/>
      <c r="H94" s="24"/>
      <c r="I94" s="24"/>
      <c r="J94" s="24"/>
      <c r="K94" s="19"/>
      <c r="L94" s="19"/>
      <c r="M94" s="24"/>
      <c r="N94" s="15">
        <f t="shared" ref="N94" si="43">SUM(B94:M94)</f>
        <v>0</v>
      </c>
      <c r="O94" s="11">
        <f t="shared" si="32"/>
        <v>0</v>
      </c>
    </row>
    <row r="95" spans="1:15">
      <c r="A95" s="34" t="s">
        <v>93</v>
      </c>
      <c r="B95" s="21">
        <f t="shared" ref="B95:M95" si="44">SUM(B96:B99)</f>
        <v>50500000</v>
      </c>
      <c r="C95" s="21">
        <f t="shared" si="44"/>
        <v>50500000</v>
      </c>
      <c r="D95" s="21">
        <f t="shared" si="44"/>
        <v>50500000</v>
      </c>
      <c r="E95" s="21">
        <f t="shared" si="44"/>
        <v>50520000</v>
      </c>
      <c r="F95" s="21">
        <f t="shared" si="44"/>
        <v>50520000</v>
      </c>
      <c r="G95" s="21">
        <f t="shared" si="44"/>
        <v>50520000</v>
      </c>
      <c r="H95" s="21">
        <f t="shared" si="44"/>
        <v>50520000</v>
      </c>
      <c r="I95" s="21">
        <f t="shared" si="44"/>
        <v>50520000</v>
      </c>
      <c r="J95" s="21">
        <f t="shared" si="44"/>
        <v>50520000</v>
      </c>
      <c r="K95" s="21">
        <f t="shared" si="44"/>
        <v>50520000</v>
      </c>
      <c r="L95" s="21">
        <f t="shared" si="44"/>
        <v>50520000</v>
      </c>
      <c r="M95" s="21">
        <f t="shared" si="44"/>
        <v>50520000</v>
      </c>
      <c r="N95" s="22">
        <f>SUM(B95:M95)</f>
        <v>606180000</v>
      </c>
      <c r="O95" s="11">
        <f t="shared" si="32"/>
        <v>0.58147500482173997</v>
      </c>
    </row>
    <row r="96" spans="1:15">
      <c r="A96" s="68" t="s">
        <v>175</v>
      </c>
      <c r="B96" s="24">
        <v>34500000</v>
      </c>
      <c r="C96" s="24">
        <v>34500000</v>
      </c>
      <c r="D96" s="24">
        <v>34500000</v>
      </c>
      <c r="E96" s="24">
        <v>34500000</v>
      </c>
      <c r="F96" s="24">
        <v>34500000</v>
      </c>
      <c r="G96" s="24">
        <v>34500000</v>
      </c>
      <c r="H96" s="24">
        <v>34500000</v>
      </c>
      <c r="I96" s="24">
        <v>34500000</v>
      </c>
      <c r="J96" s="24">
        <v>34500000</v>
      </c>
      <c r="K96" s="24">
        <v>34500000</v>
      </c>
      <c r="L96" s="24">
        <v>34500000</v>
      </c>
      <c r="M96" s="24">
        <v>34500000</v>
      </c>
      <c r="N96" s="120">
        <f t="shared" ref="N96:N101" si="45">SUM(B96:M96)</f>
        <v>414000000</v>
      </c>
      <c r="O96" s="11">
        <f t="shared" si="32"/>
        <v>0.39712734170741426</v>
      </c>
    </row>
    <row r="97" spans="1:16">
      <c r="A97" s="68" t="s">
        <v>176</v>
      </c>
      <c r="B97" s="24">
        <v>6000000</v>
      </c>
      <c r="C97" s="24">
        <v>6000000</v>
      </c>
      <c r="D97" s="24">
        <v>6000000</v>
      </c>
      <c r="E97" s="24">
        <v>6000000</v>
      </c>
      <c r="F97" s="24">
        <v>6000000</v>
      </c>
      <c r="G97" s="24">
        <v>6000000</v>
      </c>
      <c r="H97" s="24">
        <v>6000000</v>
      </c>
      <c r="I97" s="24">
        <v>6000000</v>
      </c>
      <c r="J97" s="24">
        <v>6000000</v>
      </c>
      <c r="K97" s="24">
        <v>6000000</v>
      </c>
      <c r="L97" s="24">
        <v>6000000</v>
      </c>
      <c r="M97" s="24">
        <v>6000000</v>
      </c>
      <c r="N97" s="120">
        <f t="shared" si="45"/>
        <v>72000000</v>
      </c>
      <c r="O97" s="11">
        <f t="shared" ref="O97:O102" si="46">N97/$N$102</f>
        <v>6.906562464476769E-2</v>
      </c>
    </row>
    <row r="98" spans="1:16">
      <c r="A98" s="68" t="s">
        <v>177</v>
      </c>
      <c r="B98" s="24">
        <v>10000000</v>
      </c>
      <c r="C98" s="24">
        <v>10000000</v>
      </c>
      <c r="D98" s="24">
        <v>10000000</v>
      </c>
      <c r="E98" s="24">
        <v>10000000</v>
      </c>
      <c r="F98" s="24">
        <v>10000000</v>
      </c>
      <c r="G98" s="24">
        <v>10000000</v>
      </c>
      <c r="H98" s="24">
        <v>10000000</v>
      </c>
      <c r="I98" s="24">
        <v>10000000</v>
      </c>
      <c r="J98" s="24">
        <v>10000000</v>
      </c>
      <c r="K98" s="24">
        <v>10000000</v>
      </c>
      <c r="L98" s="24">
        <v>10000000</v>
      </c>
      <c r="M98" s="24">
        <v>10000000</v>
      </c>
      <c r="N98" s="120">
        <f t="shared" si="45"/>
        <v>120000000</v>
      </c>
      <c r="O98" s="11">
        <f t="shared" si="46"/>
        <v>0.11510937440794615</v>
      </c>
    </row>
    <row r="99" spans="1:16">
      <c r="A99" s="16" t="s">
        <v>81</v>
      </c>
      <c r="B99" s="24"/>
      <c r="C99" s="24"/>
      <c r="D99" s="24"/>
      <c r="E99" s="24">
        <v>20000</v>
      </c>
      <c r="F99" s="24">
        <v>20000</v>
      </c>
      <c r="G99" s="24">
        <v>20000</v>
      </c>
      <c r="H99" s="24">
        <v>20000</v>
      </c>
      <c r="I99" s="24">
        <v>20000</v>
      </c>
      <c r="J99" s="24">
        <v>20000</v>
      </c>
      <c r="K99" s="24">
        <v>20000</v>
      </c>
      <c r="L99" s="24">
        <v>20000</v>
      </c>
      <c r="M99" s="24">
        <v>20000</v>
      </c>
      <c r="N99" s="120">
        <f t="shared" si="45"/>
        <v>180000</v>
      </c>
      <c r="O99" s="11">
        <f t="shared" si="46"/>
        <v>1.7266406161191923E-4</v>
      </c>
    </row>
    <row r="100" spans="1:16">
      <c r="A100" s="34" t="s">
        <v>82</v>
      </c>
      <c r="B100" s="21">
        <f t="shared" ref="B100:M100" si="47">SUM(B101:B101)</f>
        <v>0</v>
      </c>
      <c r="C100" s="21">
        <f t="shared" si="47"/>
        <v>0</v>
      </c>
      <c r="D100" s="21">
        <f t="shared" si="47"/>
        <v>0</v>
      </c>
      <c r="E100" s="21">
        <f t="shared" si="47"/>
        <v>0</v>
      </c>
      <c r="F100" s="21">
        <f t="shared" si="47"/>
        <v>0</v>
      </c>
      <c r="G100" s="21">
        <f t="shared" si="47"/>
        <v>0</v>
      </c>
      <c r="H100" s="21">
        <f t="shared" si="47"/>
        <v>0</v>
      </c>
      <c r="I100" s="21">
        <f t="shared" si="47"/>
        <v>0</v>
      </c>
      <c r="J100" s="21">
        <f t="shared" si="47"/>
        <v>0</v>
      </c>
      <c r="K100" s="21">
        <f t="shared" si="47"/>
        <v>0</v>
      </c>
      <c r="L100" s="21">
        <f t="shared" si="47"/>
        <v>0</v>
      </c>
      <c r="M100" s="21">
        <f t="shared" si="47"/>
        <v>0</v>
      </c>
      <c r="N100" s="22">
        <f t="shared" si="45"/>
        <v>0</v>
      </c>
      <c r="O100" s="11">
        <f t="shared" si="46"/>
        <v>0</v>
      </c>
    </row>
    <row r="101" spans="1:16" ht="15.75" thickBot="1">
      <c r="A101" s="85" t="s">
        <v>83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120">
        <f t="shared" si="45"/>
        <v>0</v>
      </c>
      <c r="O101" s="11">
        <f t="shared" si="46"/>
        <v>0</v>
      </c>
    </row>
    <row r="102" spans="1:16">
      <c r="A102" s="88" t="s">
        <v>88</v>
      </c>
      <c r="B102" s="89">
        <f t="shared" ref="B102:M102" si="48">B100+B95+B88+B85+B80+B74+B53+B15+B33+B40+B22+B12</f>
        <v>66358800.333333328</v>
      </c>
      <c r="C102" s="89">
        <f>C100+C95+C88+C85+C80+C74+C53+C15+C33+C40+C22+C12</f>
        <v>87421233.666666657</v>
      </c>
      <c r="D102" s="89">
        <f t="shared" si="48"/>
        <v>87161233.666666657</v>
      </c>
      <c r="E102" s="89">
        <f t="shared" si="48"/>
        <v>86871233.666666657</v>
      </c>
      <c r="F102" s="89">
        <f t="shared" si="48"/>
        <v>88929283.666666657</v>
      </c>
      <c r="G102" s="89">
        <f t="shared" si="48"/>
        <v>88939283.666666657</v>
      </c>
      <c r="H102" s="89">
        <f t="shared" si="48"/>
        <v>88929283.666666657</v>
      </c>
      <c r="I102" s="89">
        <f t="shared" si="48"/>
        <v>88939283.666666657</v>
      </c>
      <c r="J102" s="89">
        <f t="shared" si="48"/>
        <v>88929283.666666657</v>
      </c>
      <c r="K102" s="89">
        <f t="shared" si="48"/>
        <v>89539283.666666657</v>
      </c>
      <c r="L102" s="89">
        <f t="shared" si="48"/>
        <v>89829283.666666657</v>
      </c>
      <c r="M102" s="89">
        <f t="shared" si="48"/>
        <v>90639283.666666657</v>
      </c>
      <c r="N102" s="90">
        <f t="shared" ref="N102:N117" si="49">SUM(B102:M102)</f>
        <v>1042486770.6666664</v>
      </c>
      <c r="O102" s="11">
        <f t="shared" si="46"/>
        <v>1</v>
      </c>
    </row>
    <row r="103" spans="1:16" ht="15.75" thickBot="1">
      <c r="A103" s="91" t="s">
        <v>126</v>
      </c>
      <c r="B103" s="92">
        <f t="shared" ref="B103:M103" si="50">B10-B102</f>
        <v>-66358800.333333328</v>
      </c>
      <c r="C103" s="92">
        <f t="shared" si="50"/>
        <v>28278766.333333343</v>
      </c>
      <c r="D103" s="92">
        <f t="shared" si="50"/>
        <v>28538766.333333343</v>
      </c>
      <c r="E103" s="92">
        <f t="shared" si="50"/>
        <v>28828766.333333343</v>
      </c>
      <c r="F103" s="92">
        <f t="shared" si="50"/>
        <v>48820716.333333343</v>
      </c>
      <c r="G103" s="92">
        <f t="shared" si="50"/>
        <v>48810716.333333343</v>
      </c>
      <c r="H103" s="92">
        <f t="shared" si="50"/>
        <v>48820716.333333343</v>
      </c>
      <c r="I103" s="92">
        <f t="shared" si="50"/>
        <v>48810716.333333343</v>
      </c>
      <c r="J103" s="92">
        <f t="shared" si="50"/>
        <v>48820716.333333343</v>
      </c>
      <c r="K103" s="92">
        <f t="shared" si="50"/>
        <v>48210716.333333343</v>
      </c>
      <c r="L103" s="92">
        <f t="shared" si="50"/>
        <v>47920716.333333343</v>
      </c>
      <c r="M103" s="92">
        <f t="shared" si="50"/>
        <v>47110716.333333343</v>
      </c>
      <c r="N103" s="93">
        <f t="shared" si="49"/>
        <v>406613229.33333349</v>
      </c>
      <c r="O103" s="84"/>
      <c r="P103" s="43"/>
    </row>
    <row r="104" spans="1:16" ht="15.75" thickBot="1">
      <c r="A104" s="95" t="s">
        <v>214</v>
      </c>
      <c r="B104" s="96"/>
      <c r="C104" s="96">
        <f t="shared" ref="C104" si="51">C103-(C103*0.2)</f>
        <v>22623013.066666674</v>
      </c>
      <c r="D104" s="96">
        <f>D103-(D103*0.2)</f>
        <v>22831013.066666674</v>
      </c>
      <c r="E104" s="96">
        <f t="shared" ref="E104:M104" si="52">E103-(E103*0.2)</f>
        <v>23063013.066666674</v>
      </c>
      <c r="F104" s="96">
        <f t="shared" si="52"/>
        <v>39056573.066666678</v>
      </c>
      <c r="G104" s="96">
        <f t="shared" si="52"/>
        <v>39048573.066666678</v>
      </c>
      <c r="H104" s="96">
        <f t="shared" si="52"/>
        <v>39056573.066666678</v>
      </c>
      <c r="I104" s="96">
        <f t="shared" si="52"/>
        <v>39048573.066666678</v>
      </c>
      <c r="J104" s="96">
        <f t="shared" si="52"/>
        <v>39056573.066666678</v>
      </c>
      <c r="K104" s="96">
        <f t="shared" si="52"/>
        <v>38568573.066666678</v>
      </c>
      <c r="L104" s="96">
        <f t="shared" si="52"/>
        <v>38336573.066666678</v>
      </c>
      <c r="M104" s="96">
        <f t="shared" si="52"/>
        <v>37688573.066666678</v>
      </c>
      <c r="N104" s="97">
        <f>SUM(B104:M104)</f>
        <v>378377623.73333335</v>
      </c>
      <c r="O104" s="94"/>
      <c r="P104" s="43"/>
    </row>
    <row r="105" spans="1:16" ht="15.75" thickBot="1">
      <c r="A105" s="87" t="s">
        <v>89</v>
      </c>
      <c r="N105" s="28"/>
      <c r="O105" s="28"/>
      <c r="P105" s="70"/>
    </row>
    <row r="106" spans="1:16" ht="14.25" customHeight="1" thickBot="1">
      <c r="A106" s="76" t="s">
        <v>188</v>
      </c>
      <c r="B106" s="74">
        <v>10000000</v>
      </c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81"/>
      <c r="O106" s="73"/>
    </row>
    <row r="107" spans="1:16" ht="15.75" customHeight="1">
      <c r="A107" s="76" t="s">
        <v>189</v>
      </c>
      <c r="B107" s="74">
        <v>10000000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15">
        <f t="shared" si="49"/>
        <v>10000000</v>
      </c>
      <c r="O107" s="29"/>
    </row>
    <row r="108" spans="1:16">
      <c r="A108" s="76" t="s">
        <v>190</v>
      </c>
      <c r="B108" s="26">
        <v>10000000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15">
        <f t="shared" si="49"/>
        <v>10000000</v>
      </c>
      <c r="O108" s="29"/>
    </row>
    <row r="109" spans="1:16">
      <c r="A109" s="76" t="s">
        <v>191</v>
      </c>
      <c r="B109" s="26">
        <v>10000000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15"/>
      <c r="O109" s="29"/>
    </row>
    <row r="110" spans="1:16">
      <c r="A110" s="76" t="s">
        <v>198</v>
      </c>
      <c r="B110" s="26">
        <v>20000000</v>
      </c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15"/>
      <c r="O110" s="29"/>
    </row>
    <row r="111" spans="1:16">
      <c r="A111" s="76" t="s">
        <v>192</v>
      </c>
      <c r="B111" s="26">
        <v>2000000</v>
      </c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15">
        <f t="shared" si="49"/>
        <v>2000000</v>
      </c>
      <c r="O111" s="29"/>
    </row>
    <row r="112" spans="1:16">
      <c r="A112" s="76" t="s">
        <v>193</v>
      </c>
      <c r="B112" s="26">
        <v>2000000</v>
      </c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15">
        <f t="shared" si="49"/>
        <v>2000000</v>
      </c>
      <c r="O112" s="29"/>
    </row>
    <row r="113" spans="1:16">
      <c r="A113" s="76" t="s">
        <v>194</v>
      </c>
      <c r="B113" s="26">
        <v>4000000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15">
        <f t="shared" si="49"/>
        <v>4000000</v>
      </c>
      <c r="O113" s="29"/>
    </row>
    <row r="114" spans="1:16">
      <c r="A114" s="76" t="s">
        <v>195</v>
      </c>
      <c r="B114" s="26">
        <v>4500000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15">
        <f t="shared" si="49"/>
        <v>4500000</v>
      </c>
      <c r="O114" s="29"/>
    </row>
    <row r="115" spans="1:16">
      <c r="A115" s="76" t="s">
        <v>196</v>
      </c>
      <c r="B115" s="26">
        <v>5000000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15">
        <f t="shared" si="49"/>
        <v>5000000</v>
      </c>
      <c r="O115" s="29"/>
    </row>
    <row r="116" spans="1:16" ht="26.25">
      <c r="A116" s="76" t="s">
        <v>203</v>
      </c>
      <c r="B116" s="26">
        <v>4000000</v>
      </c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15">
        <f t="shared" si="49"/>
        <v>4000000</v>
      </c>
      <c r="O116" s="29"/>
    </row>
    <row r="117" spans="1:16">
      <c r="A117" s="76" t="s">
        <v>133</v>
      </c>
      <c r="B117" s="26">
        <v>5000000</v>
      </c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15">
        <f t="shared" si="49"/>
        <v>5000000</v>
      </c>
      <c r="O117" s="29"/>
    </row>
    <row r="118" spans="1:16">
      <c r="A118" s="76" t="s">
        <v>197</v>
      </c>
      <c r="B118" s="26">
        <v>5000000</v>
      </c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15">
        <f t="shared" ref="N118:N135" si="53">SUM(B118:M118)</f>
        <v>5000000</v>
      </c>
      <c r="O118" s="29"/>
    </row>
    <row r="119" spans="1:16">
      <c r="A119" s="76" t="s">
        <v>199</v>
      </c>
      <c r="B119" s="26">
        <v>3500000</v>
      </c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15"/>
      <c r="O119" s="29"/>
    </row>
    <row r="120" spans="1:16">
      <c r="A120" s="76" t="s">
        <v>200</v>
      </c>
      <c r="B120" s="26">
        <v>5000000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15">
        <f t="shared" si="53"/>
        <v>5000000</v>
      </c>
      <c r="O120" s="29"/>
    </row>
    <row r="121" spans="1:16">
      <c r="A121" s="76" t="s">
        <v>201</v>
      </c>
      <c r="B121" s="26">
        <v>5000000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15">
        <f t="shared" si="53"/>
        <v>5000000</v>
      </c>
      <c r="O121" s="29"/>
    </row>
    <row r="122" spans="1:16">
      <c r="A122" s="78" t="s">
        <v>204</v>
      </c>
      <c r="B122" s="26">
        <v>12000000</v>
      </c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15">
        <f t="shared" si="53"/>
        <v>12000000</v>
      </c>
      <c r="O122" s="29"/>
    </row>
    <row r="123" spans="1:16">
      <c r="A123" s="106" t="s">
        <v>207</v>
      </c>
      <c r="B123" s="107">
        <v>13500000</v>
      </c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69">
        <f t="shared" si="53"/>
        <v>13500000</v>
      </c>
      <c r="O123" s="108"/>
    </row>
    <row r="124" spans="1:16">
      <c r="A124" s="106" t="s">
        <v>205</v>
      </c>
      <c r="B124" s="107">
        <v>25000000</v>
      </c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69">
        <f t="shared" si="53"/>
        <v>25000000</v>
      </c>
      <c r="O124" s="108"/>
    </row>
    <row r="125" spans="1:16">
      <c r="A125" s="106" t="s">
        <v>208</v>
      </c>
      <c r="B125" s="107">
        <v>25000000</v>
      </c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69"/>
      <c r="O125" s="108"/>
    </row>
    <row r="126" spans="1:16" ht="15.75" thickBot="1">
      <c r="A126" s="79"/>
      <c r="B126" s="80">
        <f>SUM(B106:B125)</f>
        <v>180500000</v>
      </c>
      <c r="C126" s="80">
        <f t="shared" ref="C126:M126" si="54">SUM(C106:C124)</f>
        <v>0</v>
      </c>
      <c r="D126" s="80">
        <f t="shared" si="54"/>
        <v>0</v>
      </c>
      <c r="E126" s="80">
        <f t="shared" si="54"/>
        <v>0</v>
      </c>
      <c r="F126" s="80">
        <f t="shared" si="54"/>
        <v>0</v>
      </c>
      <c r="G126" s="80">
        <f t="shared" si="54"/>
        <v>0</v>
      </c>
      <c r="H126" s="80">
        <f t="shared" si="54"/>
        <v>0</v>
      </c>
      <c r="I126" s="80">
        <f t="shared" si="54"/>
        <v>0</v>
      </c>
      <c r="J126" s="80">
        <f t="shared" si="54"/>
        <v>0</v>
      </c>
      <c r="K126" s="80">
        <f t="shared" si="54"/>
        <v>0</v>
      </c>
      <c r="L126" s="80">
        <f t="shared" si="54"/>
        <v>0</v>
      </c>
      <c r="M126" s="80">
        <f t="shared" si="54"/>
        <v>0</v>
      </c>
      <c r="N126" s="82">
        <f>SUM(B126:M126)</f>
        <v>180500000</v>
      </c>
      <c r="O126" s="32"/>
    </row>
    <row r="127" spans="1:16">
      <c r="N127" s="28"/>
      <c r="O127" s="28"/>
      <c r="P127" s="70"/>
    </row>
    <row r="128" spans="1:16" ht="15.75" thickBot="1">
      <c r="N128" s="28"/>
      <c r="O128" s="28"/>
      <c r="P128" s="70"/>
    </row>
    <row r="129" spans="1:15">
      <c r="A129" s="71" t="s">
        <v>134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5"/>
      <c r="O129" s="73"/>
    </row>
    <row r="130" spans="1:15">
      <c r="A130" s="16" t="s">
        <v>202</v>
      </c>
      <c r="B130" s="128">
        <v>60000000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5">
        <f t="shared" si="53"/>
        <v>60000000</v>
      </c>
      <c r="O130" s="29"/>
    </row>
    <row r="131" spans="1:15" ht="26.25">
      <c r="A131" s="16" t="s">
        <v>211</v>
      </c>
      <c r="B131" s="128">
        <v>15000000</v>
      </c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5"/>
      <c r="O131" s="29"/>
    </row>
    <row r="132" spans="1:15">
      <c r="A132" s="16" t="s">
        <v>220</v>
      </c>
      <c r="B132" s="128">
        <v>11000000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5"/>
      <c r="O132" s="29"/>
    </row>
    <row r="133" spans="1:15">
      <c r="A133" s="27" t="s">
        <v>90</v>
      </c>
      <c r="B133" s="128">
        <v>3000000</v>
      </c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5">
        <f t="shared" si="53"/>
        <v>3000000</v>
      </c>
      <c r="O133" s="29"/>
    </row>
    <row r="134" spans="1:15">
      <c r="A134" s="27" t="s">
        <v>221</v>
      </c>
      <c r="B134" s="128">
        <v>6000000</v>
      </c>
      <c r="C134" s="24"/>
      <c r="D134" s="24"/>
      <c r="E134" s="24"/>
      <c r="F134" s="24"/>
      <c r="G134" s="24"/>
      <c r="H134" s="24"/>
      <c r="I134" s="24"/>
      <c r="J134" s="19"/>
      <c r="K134" s="19"/>
      <c r="L134" s="19"/>
      <c r="M134" s="19"/>
      <c r="N134" s="15">
        <f t="shared" si="53"/>
        <v>6000000</v>
      </c>
      <c r="O134" s="29"/>
    </row>
    <row r="135" spans="1:15" ht="15.75" thickBot="1">
      <c r="A135" s="72"/>
      <c r="B135" s="30">
        <f t="shared" ref="B135:M135" si="55">SUM(B130:B134)</f>
        <v>95000000</v>
      </c>
      <c r="C135" s="30">
        <f t="shared" si="55"/>
        <v>0</v>
      </c>
      <c r="D135" s="30">
        <f t="shared" si="55"/>
        <v>0</v>
      </c>
      <c r="E135" s="30">
        <f t="shared" si="55"/>
        <v>0</v>
      </c>
      <c r="F135" s="30">
        <f t="shared" si="55"/>
        <v>0</v>
      </c>
      <c r="G135" s="30">
        <f t="shared" si="55"/>
        <v>0</v>
      </c>
      <c r="H135" s="30">
        <f t="shared" si="55"/>
        <v>0</v>
      </c>
      <c r="I135" s="30">
        <f t="shared" si="55"/>
        <v>0</v>
      </c>
      <c r="J135" s="30">
        <f t="shared" si="55"/>
        <v>0</v>
      </c>
      <c r="K135" s="30">
        <f t="shared" si="55"/>
        <v>0</v>
      </c>
      <c r="L135" s="30">
        <f t="shared" si="55"/>
        <v>0</v>
      </c>
      <c r="M135" s="30">
        <f t="shared" si="55"/>
        <v>0</v>
      </c>
      <c r="N135" s="15">
        <f t="shared" si="53"/>
        <v>95000000</v>
      </c>
      <c r="O135" s="32"/>
    </row>
    <row r="137" spans="1:15">
      <c r="A137" s="27" t="s">
        <v>206</v>
      </c>
      <c r="B137" s="17">
        <f>B126+B135</f>
        <v>275500000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8">
        <f>SUM(B137:M137)</f>
        <v>275500000</v>
      </c>
    </row>
    <row r="138" spans="1:15">
      <c r="A138" s="27" t="s">
        <v>121</v>
      </c>
      <c r="B138" s="17">
        <f>B103-B126-B135</f>
        <v>-341858800.33333331</v>
      </c>
      <c r="C138" s="17">
        <f t="shared" ref="C138:M138" si="56">C103-C126-C135</f>
        <v>28278766.333333343</v>
      </c>
      <c r="D138" s="17">
        <f t="shared" si="56"/>
        <v>28538766.333333343</v>
      </c>
      <c r="E138" s="17">
        <f t="shared" si="56"/>
        <v>28828766.333333343</v>
      </c>
      <c r="F138" s="17">
        <f t="shared" si="56"/>
        <v>48820716.333333343</v>
      </c>
      <c r="G138" s="17">
        <f t="shared" si="56"/>
        <v>48810716.333333343</v>
      </c>
      <c r="H138" s="17">
        <f t="shared" si="56"/>
        <v>48820716.333333343</v>
      </c>
      <c r="I138" s="17">
        <f t="shared" si="56"/>
        <v>48810716.333333343</v>
      </c>
      <c r="J138" s="17">
        <f t="shared" si="56"/>
        <v>48820716.333333343</v>
      </c>
      <c r="K138" s="17">
        <f t="shared" si="56"/>
        <v>48210716.333333343</v>
      </c>
      <c r="L138" s="17">
        <f t="shared" si="56"/>
        <v>47920716.333333343</v>
      </c>
      <c r="M138" s="17">
        <f t="shared" si="56"/>
        <v>47110716.333333343</v>
      </c>
      <c r="N138" s="18">
        <f>SUM(B138:M138)</f>
        <v>131113229.33333346</v>
      </c>
      <c r="O138" s="28"/>
    </row>
    <row r="139" spans="1:15">
      <c r="A139" s="27" t="s">
        <v>122</v>
      </c>
      <c r="B139" s="17">
        <f>B137+B138</f>
        <v>-66358800.333333313</v>
      </c>
      <c r="C139" s="17">
        <f>C137+C138</f>
        <v>28278766.333333343</v>
      </c>
      <c r="D139" s="17">
        <f t="shared" ref="D139:M139" si="57">D137+D138</f>
        <v>28538766.333333343</v>
      </c>
      <c r="E139" s="17">
        <f t="shared" si="57"/>
        <v>28828766.333333343</v>
      </c>
      <c r="F139" s="17">
        <f t="shared" si="57"/>
        <v>48820716.333333343</v>
      </c>
      <c r="G139" s="17">
        <f t="shared" si="57"/>
        <v>48810716.333333343</v>
      </c>
      <c r="H139" s="17">
        <f t="shared" si="57"/>
        <v>48820716.333333343</v>
      </c>
      <c r="I139" s="17">
        <f t="shared" si="57"/>
        <v>48810716.333333343</v>
      </c>
      <c r="J139" s="17">
        <f t="shared" si="57"/>
        <v>48820716.333333343</v>
      </c>
      <c r="K139" s="17">
        <f t="shared" si="57"/>
        <v>48210716.333333343</v>
      </c>
      <c r="L139" s="17">
        <f t="shared" si="57"/>
        <v>47920716.333333343</v>
      </c>
      <c r="M139" s="17">
        <f t="shared" si="57"/>
        <v>47110716.333333343</v>
      </c>
      <c r="N139" s="18">
        <f>SUM(B139:M139)</f>
        <v>406613229.33333349</v>
      </c>
      <c r="O139" s="28"/>
    </row>
  </sheetData>
  <mergeCells count="1">
    <mergeCell ref="B1:N1"/>
  </mergeCells>
  <conditionalFormatting sqref="O12:O14">
    <cfRule type="colorScale" priority="4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O3:O10"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5:O102">
    <cfRule type="colorScale" priority="6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" right="0" top="0" bottom="0" header="0.31496062992125984" footer="0.31496062992125984"/>
  <pageSetup paperSize="9" scale="53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Штатное-кадровое расписание</vt:lpstr>
      <vt:lpstr>деятельность</vt:lpstr>
      <vt:lpstr>каналы продаж</vt:lpstr>
      <vt:lpstr>ТОО "Дәмді Қус" план продаж</vt:lpstr>
      <vt:lpstr>Бюджет</vt:lpstr>
      <vt:lpstr>'каналы продаж'!Область_печати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2023-09-04T08:33:33Z</dcterms:modified>
</cp:coreProperties>
</file>