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16D42F3-26A1-41BB-A2DF-6BC4D20F68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НГ" sheetId="1" r:id="rId1"/>
    <sheet name="Количество по КЗ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3" i="2"/>
  <c r="D2" i="2"/>
  <c r="F9" i="1" l="1"/>
  <c r="E9" i="1"/>
  <c r="D9" i="1"/>
  <c r="C9" i="1"/>
  <c r="B9" i="1"/>
  <c r="C16" i="1"/>
  <c r="C15" i="1"/>
  <c r="C14" i="1"/>
  <c r="C13" i="1"/>
  <c r="D13" i="1" s="1"/>
  <c r="E13" i="1" s="1"/>
  <c r="F13" i="1" s="1"/>
  <c r="B17" i="1" l="1"/>
  <c r="D14" i="1"/>
  <c r="E14" i="1" s="1"/>
  <c r="F14" i="1" s="1"/>
  <c r="D15" i="1"/>
  <c r="E15" i="1" s="1"/>
  <c r="F15" i="1" s="1"/>
  <c r="D16" i="1"/>
  <c r="E16" i="1" s="1"/>
  <c r="F16" i="1" s="1"/>
  <c r="C12" i="1"/>
  <c r="D12" i="1" s="1"/>
  <c r="E12" i="1" s="1"/>
  <c r="F12" i="1" s="1"/>
  <c r="F17" i="1" l="1"/>
  <c r="E17" i="1"/>
  <c r="C17" i="1"/>
  <c r="D17" i="1"/>
  <c r="B19" i="1"/>
  <c r="B26" i="1" s="1"/>
  <c r="C19" i="1" l="1"/>
  <c r="B27" i="1" s="1"/>
  <c r="D19" i="1"/>
  <c r="B28" i="1" s="1"/>
  <c r="E19" i="1" l="1"/>
  <c r="B29" i="1" s="1"/>
  <c r="F19" i="1" l="1"/>
  <c r="B30" i="1" s="1"/>
  <c r="B21" i="1" s="1"/>
  <c r="B31" i="1" l="1"/>
  <c r="B33" i="1" l="1"/>
</calcChain>
</file>

<file path=xl/sharedStrings.xml><?xml version="1.0" encoding="utf-8"?>
<sst xmlns="http://schemas.openxmlformats.org/spreadsheetml/2006/main" count="67" uniqueCount="60">
  <si>
    <t xml:space="preserve">Year 1 </t>
  </si>
  <si>
    <t xml:space="preserve">Year 2 </t>
  </si>
  <si>
    <t>Year 3</t>
  </si>
  <si>
    <t>Year 4</t>
  </si>
  <si>
    <t xml:space="preserve"> Year 5</t>
  </si>
  <si>
    <t>EBITDA</t>
  </si>
  <si>
    <t>Initial investments</t>
  </si>
  <si>
    <t>CF</t>
  </si>
  <si>
    <t>Year 1</t>
  </si>
  <si>
    <t>Year 2</t>
  </si>
  <si>
    <t>Year 5</t>
  </si>
  <si>
    <t>Total</t>
  </si>
  <si>
    <t>IRR</t>
  </si>
  <si>
    <t xml:space="preserve">Астана </t>
  </si>
  <si>
    <t>СНГ</t>
  </si>
  <si>
    <t xml:space="preserve">NPV </t>
  </si>
  <si>
    <t>Рынок</t>
  </si>
  <si>
    <t>Период</t>
  </si>
  <si>
    <t>Tarif тотал за год</t>
  </si>
  <si>
    <t>Прибыль с подписки за год</t>
  </si>
  <si>
    <t>Total OPEX расходы</t>
  </si>
  <si>
    <t>OPEX расходы</t>
  </si>
  <si>
    <t>Расходы на разработку MVP</t>
  </si>
  <si>
    <t xml:space="preserve">LOMBARIN </t>
  </si>
  <si>
    <t>Стоимость одного дня премиум подписки для ломбардов и комиссионок</t>
  </si>
  <si>
    <t>economics of optimal sales</t>
  </si>
  <si>
    <t>Client support клиентская поддержка пользователей продкута(колл центр)</t>
  </si>
  <si>
    <t>Operating losses - операционны расходы</t>
  </si>
  <si>
    <t>R&amp;D ресеч и девелопмент - CTO - технический директор, Разрабы/обслуживание/доработка и т.д.</t>
  </si>
  <si>
    <t>G&amp;A Адм расходы - офис, бухгалтер, юрист, HR менеджер и т.д</t>
  </si>
  <si>
    <t>S&amp;M Продажи и маркетинг, покупка рекламных площадок, коллаб с блогерами, оплата услуг по таргету и т.д. В идеале лучше поставить свой отдел продаж</t>
  </si>
  <si>
    <t>Астана 
Алматы</t>
  </si>
  <si>
    <t>Город</t>
  </si>
  <si>
    <t xml:space="preserve">Количество ломбардов </t>
  </si>
  <si>
    <t>Количество комиссионок</t>
  </si>
  <si>
    <t>Алматы</t>
  </si>
  <si>
    <t>Караганда</t>
  </si>
  <si>
    <t>Актобе</t>
  </si>
  <si>
    <t>Атырау</t>
  </si>
  <si>
    <t>Семей</t>
  </si>
  <si>
    <t>Усть-Каменогорск</t>
  </si>
  <si>
    <t>Актау</t>
  </si>
  <si>
    <t>Тараз</t>
  </si>
  <si>
    <t xml:space="preserve">Петропавловск </t>
  </si>
  <si>
    <t xml:space="preserve">Павлодар </t>
  </si>
  <si>
    <t>Шымкент</t>
  </si>
  <si>
    <t>Костанай</t>
  </si>
  <si>
    <t xml:space="preserve">Уральск </t>
  </si>
  <si>
    <t>Кызылорда</t>
  </si>
  <si>
    <t>Туркестан</t>
  </si>
  <si>
    <t xml:space="preserve">Кокшетау </t>
  </si>
  <si>
    <t xml:space="preserve">Талдыкорган </t>
  </si>
  <si>
    <t xml:space="preserve">Темиртау </t>
  </si>
  <si>
    <t xml:space="preserve">Общее количество </t>
  </si>
  <si>
    <t xml:space="preserve">Всего </t>
  </si>
  <si>
    <t>Казахстан</t>
  </si>
  <si>
    <t xml:space="preserve">Казахстан
Москва </t>
  </si>
  <si>
    <t>Информация из 2ГИС</t>
  </si>
  <si>
    <t>Общее количество ломбардов и комиссионок (источник информации - 2ГИС)</t>
  </si>
  <si>
    <t>$1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</si>
</sst>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.00"/>
    <numFmt numFmtId="165" formatCode="#,##0.00\ [$$-C0C]"/>
  </numFmts>
  <fonts count="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0" xfId="0" applyFont="1" applyAlignment="1"/>
    <xf numFmtId="164" fontId="2" fillId="0" borderId="0" xfId="0" applyNumberFormat="1" applyFont="1" applyAlignment="1"/>
    <xf numFmtId="9" fontId="2" fillId="0" borderId="0" xfId="0" applyNumberFormat="1" applyFont="1" applyAlignment="1"/>
    <xf numFmtId="0" fontId="1" fillId="0" borderId="0" xfId="0" applyFont="1" applyAlignment="1"/>
    <xf numFmtId="0" fontId="1" fillId="3" borderId="0" xfId="0" applyFont="1" applyFill="1" applyAlignment="1"/>
    <xf numFmtId="164" fontId="1" fillId="3" borderId="0" xfId="0" applyNumberFormat="1" applyFont="1" applyFill="1" applyAlignment="1"/>
    <xf numFmtId="164" fontId="2" fillId="0" borderId="1" xfId="0" applyNumberFormat="1" applyFont="1" applyBorder="1"/>
    <xf numFmtId="164" fontId="2" fillId="0" borderId="0" xfId="0" applyNumberFormat="1" applyFont="1"/>
    <xf numFmtId="164" fontId="1" fillId="4" borderId="0" xfId="0" applyNumberFormat="1" applyFont="1" applyFill="1"/>
    <xf numFmtId="0" fontId="2" fillId="3" borderId="1" xfId="0" applyFont="1" applyFill="1" applyBorder="1" applyAlignment="1"/>
    <xf numFmtId="164" fontId="2" fillId="3" borderId="1" xfId="0" applyNumberFormat="1" applyFont="1" applyFill="1" applyBorder="1"/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1" xfId="0" applyNumberFormat="1" applyFont="1" applyBorder="1"/>
    <xf numFmtId="9" fontId="1" fillId="0" borderId="0" xfId="0" applyNumberFormat="1" applyFont="1" applyAlignment="1"/>
    <xf numFmtId="10" fontId="1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wrapText="1"/>
    </xf>
    <xf numFmtId="0" fontId="6" fillId="0" borderId="0" xfId="0" applyFont="1" applyAlignment="1"/>
    <xf numFmtId="165" fontId="0" fillId="0" borderId="0" xfId="0" applyNumberFormat="1" applyFont="1" applyAlignment="1"/>
    <xf numFmtId="0" fontId="4" fillId="0" borderId="0" xfId="0" applyFont="1" applyAlignment="1"/>
    <xf numFmtId="9" fontId="0" fillId="0" borderId="0" xfId="0" applyNumberFormat="1" applyFont="1" applyAlignment="1"/>
    <xf numFmtId="9" fontId="5" fillId="0" borderId="0" xfId="0" applyNumberFormat="1" applyFont="1" applyAlignment="1"/>
    <xf numFmtId="0" fontId="6" fillId="0" borderId="1" xfId="0" applyFont="1" applyBorder="1" applyAlignment="1"/>
    <xf numFmtId="0" fontId="3" fillId="0" borderId="1" xfId="0" applyFont="1" applyBorder="1" applyAlignment="1"/>
    <xf numFmtId="0" fontId="0" fillId="0" borderId="0" xfId="0" applyNumberFormat="1" applyFont="1" applyAlignment="1"/>
    <xf numFmtId="164" fontId="2" fillId="0" borderId="0" xfId="0" applyNumberFormat="1" applyFont="1" applyAlignment="1">
      <alignment wrapText="1"/>
    </xf>
    <xf numFmtId="0" fontId="1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34"/>
  <sheetViews>
    <sheetView tabSelected="1" workbookViewId="0">
      <selection activeCell="F17" sqref="F17"/>
    </sheetView>
  </sheetViews>
  <sheetFormatPr defaultColWidth="14.42578125" defaultRowHeight="15.75" customHeight="1" x14ac:dyDescent="0.2"/>
  <cols>
    <col min="1" max="1" width="68.5703125" customWidth="1"/>
    <col min="2" max="2" width="18.42578125" customWidth="1"/>
    <col min="3" max="3" width="17" customWidth="1"/>
    <col min="4" max="4" width="20.28515625" customWidth="1"/>
    <col min="5" max="5" width="18.7109375" customWidth="1"/>
    <col min="6" max="6" width="18.5703125" customWidth="1"/>
    <col min="7" max="7" width="30.7109375" customWidth="1"/>
    <col min="8" max="8" width="25.42578125" customWidth="1"/>
  </cols>
  <sheetData>
    <row r="1" spans="1:7" ht="12.75" x14ac:dyDescent="0.2">
      <c r="A1" s="31" t="s">
        <v>23</v>
      </c>
      <c r="B1" s="2"/>
      <c r="C1" s="2"/>
      <c r="D1" s="2"/>
      <c r="E1" s="2"/>
      <c r="F1" s="2"/>
    </row>
    <row r="2" spans="1:7" ht="12.75" x14ac:dyDescent="0.2">
      <c r="A2" s="32" t="s">
        <v>25</v>
      </c>
      <c r="B2" s="2"/>
      <c r="C2" s="2"/>
      <c r="D2" s="2"/>
      <c r="E2" s="2"/>
      <c r="F2" s="2"/>
    </row>
    <row r="3" spans="1:7" ht="12.75" x14ac:dyDescent="0.2">
      <c r="A3" s="4" t="s">
        <v>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7" ht="64.5" customHeight="1" x14ac:dyDescent="0.2">
      <c r="A4" t="s">
        <v>16</v>
      </c>
      <c r="B4" s="36" t="s">
        <v>31</v>
      </c>
      <c r="C4" s="36" t="s">
        <v>55</v>
      </c>
      <c r="D4" s="36" t="s">
        <v>56</v>
      </c>
      <c r="E4" s="36" t="s">
        <v>14</v>
      </c>
      <c r="F4" s="24" t="s">
        <v>14</v>
      </c>
      <c r="G4" s="28"/>
    </row>
    <row r="5" spans="1:7" s="22" customFormat="1" ht="42" customHeight="1" x14ac:dyDescent="0.2">
      <c r="A5" s="25" t="s">
        <v>24</v>
      </c>
      <c r="B5" s="23" t="s">
        <v>59</v>
      </c>
      <c r="C5" s="23" t="s">
        <v>59</v>
      </c>
      <c r="D5" s="23" t="s">
        <v>59</v>
      </c>
      <c r="E5" s="23" t="s">
        <v>59</v>
      </c>
      <c r="F5" s="23" t="s">
        <v>59</v>
      </c>
    </row>
    <row r="6" spans="1:7" s="22" customFormat="1" ht="28.5" customHeight="1" x14ac:dyDescent="0.2">
      <c r="A6" s="25" t="s">
        <v>58</v>
      </c>
      <c r="B6" s="21">
        <v>1435</v>
      </c>
      <c r="C6" s="21">
        <v>4612</v>
      </c>
      <c r="D6" s="21">
        <v>6863</v>
      </c>
      <c r="E6" s="21">
        <v>10000</v>
      </c>
      <c r="F6" s="21">
        <v>20000</v>
      </c>
    </row>
    <row r="7" spans="1:7" ht="12.75" x14ac:dyDescent="0.2">
      <c r="A7" s="5"/>
      <c r="B7" s="7"/>
      <c r="C7" s="7"/>
      <c r="D7" s="7"/>
      <c r="E7" s="7"/>
      <c r="F7" s="7"/>
    </row>
    <row r="8" spans="1:7" ht="12.75" x14ac:dyDescent="0.2">
      <c r="A8" s="8" t="s">
        <v>18</v>
      </c>
      <c r="B8" s="6">
        <v>365</v>
      </c>
      <c r="C8" s="6">
        <v>365</v>
      </c>
      <c r="D8" s="6">
        <v>365</v>
      </c>
      <c r="E8" s="6">
        <v>365</v>
      </c>
      <c r="F8" s="6">
        <v>365</v>
      </c>
    </row>
    <row r="9" spans="1:7" ht="12.75" x14ac:dyDescent="0.2">
      <c r="A9" s="9" t="s">
        <v>19</v>
      </c>
      <c r="B9" s="10">
        <f>B6*B8</f>
        <v>523775</v>
      </c>
      <c r="C9" s="10">
        <f>C6*C8</f>
        <v>1683380</v>
      </c>
      <c r="D9" s="10">
        <f>D8*D6</f>
        <v>2504995</v>
      </c>
      <c r="E9" s="10">
        <f>E8*E6</f>
        <v>3650000</v>
      </c>
      <c r="F9" s="10">
        <f>F8*F6</f>
        <v>7300000</v>
      </c>
    </row>
    <row r="10" spans="1:7" ht="12.75" x14ac:dyDescent="0.2">
      <c r="A10" s="8" t="s">
        <v>21</v>
      </c>
    </row>
    <row r="11" spans="1:7" ht="12.75" x14ac:dyDescent="0.2">
      <c r="A11" s="25" t="s">
        <v>22</v>
      </c>
      <c r="B11" s="12">
        <v>10000</v>
      </c>
    </row>
    <row r="12" spans="1:7" ht="12.75" customHeight="1" x14ac:dyDescent="0.2">
      <c r="A12" s="25" t="s">
        <v>26</v>
      </c>
      <c r="B12" s="12">
        <v>9000</v>
      </c>
      <c r="C12" s="6">
        <f t="shared" ref="C12" si="0">B12*1.5</f>
        <v>13500</v>
      </c>
      <c r="D12" s="6">
        <f t="shared" ref="D12" si="1">C12*1.5</f>
        <v>20250</v>
      </c>
      <c r="E12" s="6">
        <f t="shared" ref="E12" si="2">D12*1.5</f>
        <v>30375</v>
      </c>
      <c r="F12" s="6">
        <f t="shared" ref="F12" si="3">E12*1.5</f>
        <v>45562.5</v>
      </c>
    </row>
    <row r="13" spans="1:7" s="22" customFormat="1" ht="13.5" customHeight="1" x14ac:dyDescent="0.2">
      <c r="A13" s="25" t="s">
        <v>27</v>
      </c>
      <c r="B13" s="34">
        <v>20000</v>
      </c>
      <c r="C13" s="34">
        <f>B13*2</f>
        <v>40000</v>
      </c>
      <c r="D13" s="34">
        <f>C13*2</f>
        <v>80000</v>
      </c>
      <c r="E13" s="34">
        <f>D13*2</f>
        <v>160000</v>
      </c>
      <c r="F13" s="34">
        <f>E13*2</f>
        <v>320000</v>
      </c>
    </row>
    <row r="14" spans="1:7" ht="39.75" customHeight="1" x14ac:dyDescent="0.2">
      <c r="A14" s="25" t="s">
        <v>30</v>
      </c>
      <c r="B14" s="6">
        <v>40000</v>
      </c>
      <c r="C14" s="6">
        <f>B14*2</f>
        <v>80000</v>
      </c>
      <c r="D14" s="6">
        <f t="shared" ref="D14:F14" si="4">C14*2</f>
        <v>160000</v>
      </c>
      <c r="E14" s="6">
        <f t="shared" si="4"/>
        <v>320000</v>
      </c>
      <c r="F14" s="6">
        <f t="shared" si="4"/>
        <v>640000</v>
      </c>
    </row>
    <row r="15" spans="1:7" ht="12.75" x14ac:dyDescent="0.2">
      <c r="A15" s="25" t="s">
        <v>29</v>
      </c>
      <c r="B15" s="6">
        <v>20000</v>
      </c>
      <c r="C15" s="6">
        <f>B15*2</f>
        <v>40000</v>
      </c>
      <c r="D15" s="6">
        <f t="shared" ref="D15:F16" si="5">C15*2</f>
        <v>80000</v>
      </c>
      <c r="E15" s="6">
        <f t="shared" si="5"/>
        <v>160000</v>
      </c>
      <c r="F15" s="6">
        <f t="shared" si="5"/>
        <v>320000</v>
      </c>
    </row>
    <row r="16" spans="1:7" ht="31.5" customHeight="1" x14ac:dyDescent="0.2">
      <c r="A16" s="25" t="s">
        <v>28</v>
      </c>
      <c r="B16" s="6">
        <v>8000</v>
      </c>
      <c r="C16" s="6">
        <f>B16*2</f>
        <v>16000</v>
      </c>
      <c r="D16" s="6">
        <f t="shared" si="5"/>
        <v>32000</v>
      </c>
      <c r="E16" s="6">
        <f t="shared" si="5"/>
        <v>64000</v>
      </c>
      <c r="F16" s="6">
        <f t="shared" si="5"/>
        <v>128000</v>
      </c>
    </row>
    <row r="17" spans="1:6" ht="12.75" x14ac:dyDescent="0.2">
      <c r="A17" s="35" t="s">
        <v>20</v>
      </c>
      <c r="B17" s="13">
        <f>SUM(B11:B16)</f>
        <v>107000</v>
      </c>
      <c r="C17" s="13">
        <f t="shared" ref="C17:F17" si="6">SUM(C11:C16)</f>
        <v>189500</v>
      </c>
      <c r="D17" s="13">
        <f t="shared" si="6"/>
        <v>372250</v>
      </c>
      <c r="E17" s="13">
        <f t="shared" si="6"/>
        <v>734375</v>
      </c>
      <c r="F17" s="13">
        <f t="shared" si="6"/>
        <v>1453562.5</v>
      </c>
    </row>
    <row r="19" spans="1:6" ht="12.75" x14ac:dyDescent="0.2">
      <c r="A19" s="14" t="s">
        <v>5</v>
      </c>
      <c r="B19" s="15">
        <f t="shared" ref="B19:F19" si="7">B9-B17</f>
        <v>416775</v>
      </c>
      <c r="C19" s="15">
        <f t="shared" si="7"/>
        <v>1493880</v>
      </c>
      <c r="D19" s="15">
        <f t="shared" si="7"/>
        <v>2132745</v>
      </c>
      <c r="E19" s="15">
        <f t="shared" si="7"/>
        <v>2915625</v>
      </c>
      <c r="F19" s="15">
        <f t="shared" si="7"/>
        <v>5846437.5</v>
      </c>
    </row>
    <row r="21" spans="1:6" ht="12.75" x14ac:dyDescent="0.2">
      <c r="A21" s="26" t="s">
        <v>15</v>
      </c>
      <c r="B21" s="16">
        <f>(B26/(1+$B$32))+(B27/(1+$B$32))+(B28/(1+$B$32))+(B29/(1+$B$32))+(B30/(1+$B$32))</f>
        <v>12805462.5</v>
      </c>
    </row>
    <row r="23" spans="1:6" ht="12.75" x14ac:dyDescent="0.2">
      <c r="A23" s="8" t="s">
        <v>6</v>
      </c>
      <c r="B23" s="17">
        <v>107000</v>
      </c>
    </row>
    <row r="25" spans="1:6" ht="12.75" x14ac:dyDescent="0.2">
      <c r="B25" s="1" t="s">
        <v>7</v>
      </c>
    </row>
    <row r="26" spans="1:6" ht="12.75" x14ac:dyDescent="0.2">
      <c r="A26" s="3" t="s">
        <v>8</v>
      </c>
      <c r="B26" s="11">
        <f>B19</f>
        <v>416775</v>
      </c>
    </row>
    <row r="27" spans="1:6" ht="12.75" x14ac:dyDescent="0.2">
      <c r="A27" s="3" t="s">
        <v>9</v>
      </c>
      <c r="B27" s="11">
        <f>C19</f>
        <v>1493880</v>
      </c>
    </row>
    <row r="28" spans="1:6" ht="12.75" x14ac:dyDescent="0.2">
      <c r="A28" s="3" t="s">
        <v>2</v>
      </c>
      <c r="B28" s="11">
        <f>D19</f>
        <v>2132745</v>
      </c>
    </row>
    <row r="29" spans="1:6" ht="12.75" x14ac:dyDescent="0.2">
      <c r="A29" s="3" t="s">
        <v>3</v>
      </c>
      <c r="B29" s="11">
        <f>E19</f>
        <v>2915625</v>
      </c>
    </row>
    <row r="30" spans="1:6" ht="12.75" x14ac:dyDescent="0.2">
      <c r="A30" s="3" t="s">
        <v>10</v>
      </c>
      <c r="B30" s="11">
        <f>F19</f>
        <v>5846437.5</v>
      </c>
      <c r="C30" s="29"/>
      <c r="D30" s="28"/>
      <c r="E30" s="28"/>
      <c r="F30" s="29"/>
    </row>
    <row r="31" spans="1:6" ht="12.75" x14ac:dyDescent="0.2">
      <c r="A31" s="1" t="s">
        <v>11</v>
      </c>
      <c r="B31" s="18">
        <f>SUM(B26:B30)</f>
        <v>12805462.5</v>
      </c>
      <c r="C31" s="27"/>
      <c r="D31" s="33"/>
      <c r="E31" s="27"/>
      <c r="F31" s="27"/>
    </row>
    <row r="32" spans="1:6" ht="12.75" x14ac:dyDescent="0.2">
      <c r="A32" s="5"/>
      <c r="B32" s="19"/>
    </row>
    <row r="33" spans="1:6" ht="12.75" x14ac:dyDescent="0.2">
      <c r="A33" s="8" t="s">
        <v>12</v>
      </c>
      <c r="B33" s="20">
        <f>B31/B23</f>
        <v>119.67721962616822</v>
      </c>
      <c r="F33" s="29"/>
    </row>
    <row r="34" spans="1:6" ht="15.75" customHeight="1" x14ac:dyDescent="0.2">
      <c r="A34" s="24"/>
      <c r="B34" s="30"/>
      <c r="E34" s="28"/>
      <c r="F34" s="27"/>
    </row>
  </sheetData>
  <phoneticPr fontId="7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B4B7-8442-444F-9C6F-E70DE49A38DE}">
  <dimension ref="A1:D23"/>
  <sheetViews>
    <sheetView workbookViewId="0">
      <selection activeCell="A25" sqref="A25"/>
    </sheetView>
  </sheetViews>
  <sheetFormatPr defaultRowHeight="12.75" x14ac:dyDescent="0.2"/>
  <cols>
    <col min="1" max="1" width="22.140625" customWidth="1"/>
    <col min="2" max="2" width="23.85546875" customWidth="1"/>
    <col min="3" max="3" width="30.28515625" customWidth="1"/>
    <col min="4" max="4" width="18.140625" customWidth="1"/>
  </cols>
  <sheetData>
    <row r="1" spans="1:4" ht="15" x14ac:dyDescent="0.2">
      <c r="A1" s="37" t="s">
        <v>32</v>
      </c>
      <c r="B1" s="37" t="s">
        <v>33</v>
      </c>
      <c r="C1" s="37" t="s">
        <v>34</v>
      </c>
      <c r="D1" s="37" t="s">
        <v>53</v>
      </c>
    </row>
    <row r="2" spans="1:4" ht="15" x14ac:dyDescent="0.2">
      <c r="A2" s="37" t="s">
        <v>13</v>
      </c>
      <c r="B2" s="37">
        <v>487</v>
      </c>
      <c r="C2" s="37">
        <v>125</v>
      </c>
      <c r="D2" s="37">
        <f>B2+C2</f>
        <v>612</v>
      </c>
    </row>
    <row r="3" spans="1:4" ht="15" x14ac:dyDescent="0.2">
      <c r="A3" s="37" t="s">
        <v>35</v>
      </c>
      <c r="B3" s="37">
        <v>717</v>
      </c>
      <c r="C3" s="37">
        <v>80</v>
      </c>
      <c r="D3" s="37">
        <f>B3+C3</f>
        <v>797</v>
      </c>
    </row>
    <row r="4" spans="1:4" ht="15" x14ac:dyDescent="0.2">
      <c r="A4" s="37" t="s">
        <v>36</v>
      </c>
      <c r="B4" s="37">
        <v>303</v>
      </c>
      <c r="C4" s="37">
        <v>15</v>
      </c>
      <c r="D4" s="37">
        <f t="shared" ref="D4:D20" si="0">B4+C4</f>
        <v>318</v>
      </c>
    </row>
    <row r="5" spans="1:4" ht="15" x14ac:dyDescent="0.2">
      <c r="A5" s="37" t="s">
        <v>37</v>
      </c>
      <c r="B5" s="37">
        <v>135</v>
      </c>
      <c r="C5" s="37">
        <v>13</v>
      </c>
      <c r="D5" s="37">
        <f t="shared" si="0"/>
        <v>148</v>
      </c>
    </row>
    <row r="6" spans="1:4" ht="15" x14ac:dyDescent="0.2">
      <c r="A6" s="37" t="s">
        <v>38</v>
      </c>
      <c r="B6" s="37">
        <v>72</v>
      </c>
      <c r="C6" s="37">
        <v>5</v>
      </c>
      <c r="D6" s="37">
        <f t="shared" si="0"/>
        <v>77</v>
      </c>
    </row>
    <row r="7" spans="1:4" ht="15" x14ac:dyDescent="0.2">
      <c r="A7" s="37" t="s">
        <v>39</v>
      </c>
      <c r="B7" s="37">
        <v>136</v>
      </c>
      <c r="C7" s="37">
        <v>14</v>
      </c>
      <c r="D7" s="37">
        <f t="shared" si="0"/>
        <v>150</v>
      </c>
    </row>
    <row r="8" spans="1:4" ht="15" x14ac:dyDescent="0.2">
      <c r="A8" s="37" t="s">
        <v>40</v>
      </c>
      <c r="B8" s="37">
        <v>102</v>
      </c>
      <c r="C8" s="37">
        <v>20</v>
      </c>
      <c r="D8" s="37">
        <f t="shared" si="0"/>
        <v>122</v>
      </c>
    </row>
    <row r="9" spans="1:4" ht="15" x14ac:dyDescent="0.2">
      <c r="A9" s="37" t="s">
        <v>41</v>
      </c>
      <c r="B9" s="37">
        <v>126</v>
      </c>
      <c r="C9" s="37">
        <v>3</v>
      </c>
      <c r="D9" s="37">
        <f t="shared" si="0"/>
        <v>129</v>
      </c>
    </row>
    <row r="10" spans="1:4" ht="15" x14ac:dyDescent="0.2">
      <c r="A10" s="37" t="s">
        <v>42</v>
      </c>
      <c r="B10" s="37">
        <v>171</v>
      </c>
      <c r="C10" s="37">
        <v>4</v>
      </c>
      <c r="D10" s="37">
        <f t="shared" si="0"/>
        <v>175</v>
      </c>
    </row>
    <row r="11" spans="1:4" ht="15" x14ac:dyDescent="0.2">
      <c r="A11" s="37" t="s">
        <v>43</v>
      </c>
      <c r="B11" s="37">
        <v>94</v>
      </c>
      <c r="C11" s="37">
        <v>19</v>
      </c>
      <c r="D11" s="37">
        <f t="shared" si="0"/>
        <v>113</v>
      </c>
    </row>
    <row r="12" spans="1:4" ht="15" x14ac:dyDescent="0.2">
      <c r="A12" s="37" t="s">
        <v>44</v>
      </c>
      <c r="B12" s="37">
        <v>115</v>
      </c>
      <c r="C12" s="37">
        <v>19</v>
      </c>
      <c r="D12" s="37">
        <f t="shared" si="0"/>
        <v>134</v>
      </c>
    </row>
    <row r="13" spans="1:4" ht="15" x14ac:dyDescent="0.2">
      <c r="A13" s="37" t="s">
        <v>45</v>
      </c>
      <c r="B13" s="37">
        <v>305</v>
      </c>
      <c r="C13" s="37">
        <v>10</v>
      </c>
      <c r="D13" s="37">
        <f t="shared" si="0"/>
        <v>315</v>
      </c>
    </row>
    <row r="14" spans="1:4" ht="15" x14ac:dyDescent="0.2">
      <c r="A14" s="37" t="s">
        <v>46</v>
      </c>
      <c r="B14" s="37">
        <v>94</v>
      </c>
      <c r="C14" s="37">
        <v>15</v>
      </c>
      <c r="D14" s="37">
        <f t="shared" si="0"/>
        <v>109</v>
      </c>
    </row>
    <row r="15" spans="1:4" ht="15" x14ac:dyDescent="0.2">
      <c r="A15" s="37" t="s">
        <v>47</v>
      </c>
      <c r="B15" s="37">
        <v>102</v>
      </c>
      <c r="C15" s="37">
        <v>20</v>
      </c>
      <c r="D15" s="37">
        <f t="shared" si="0"/>
        <v>122</v>
      </c>
    </row>
    <row r="16" spans="1:4" ht="15" x14ac:dyDescent="0.2">
      <c r="A16" s="37" t="s">
        <v>48</v>
      </c>
      <c r="B16" s="37">
        <v>91</v>
      </c>
      <c r="C16" s="37">
        <v>19</v>
      </c>
      <c r="D16" s="37">
        <f t="shared" si="0"/>
        <v>110</v>
      </c>
    </row>
    <row r="17" spans="1:4" ht="15" x14ac:dyDescent="0.2">
      <c r="A17" s="37" t="s">
        <v>49</v>
      </c>
      <c r="B17" s="37">
        <v>50</v>
      </c>
      <c r="C17" s="37"/>
      <c r="D17" s="37">
        <f t="shared" si="0"/>
        <v>50</v>
      </c>
    </row>
    <row r="18" spans="1:4" ht="15" x14ac:dyDescent="0.2">
      <c r="A18" s="37" t="s">
        <v>50</v>
      </c>
      <c r="B18" s="37">
        <v>109</v>
      </c>
      <c r="C18" s="37">
        <v>17</v>
      </c>
      <c r="D18" s="37">
        <f t="shared" si="0"/>
        <v>126</v>
      </c>
    </row>
    <row r="19" spans="1:4" ht="15" x14ac:dyDescent="0.2">
      <c r="A19" s="37" t="s">
        <v>51</v>
      </c>
      <c r="B19" s="37">
        <v>587</v>
      </c>
      <c r="C19" s="37">
        <v>97</v>
      </c>
      <c r="D19" s="37">
        <f t="shared" si="0"/>
        <v>684</v>
      </c>
    </row>
    <row r="20" spans="1:4" ht="15" x14ac:dyDescent="0.2">
      <c r="A20" s="37" t="s">
        <v>52</v>
      </c>
      <c r="B20" s="37">
        <v>303</v>
      </c>
      <c r="C20" s="37">
        <v>18</v>
      </c>
      <c r="D20" s="37">
        <f t="shared" si="0"/>
        <v>321</v>
      </c>
    </row>
    <row r="21" spans="1:4" ht="15" x14ac:dyDescent="0.2">
      <c r="A21" s="37" t="s">
        <v>54</v>
      </c>
      <c r="B21" s="37"/>
      <c r="C21" s="37"/>
      <c r="D21" s="37">
        <f>SUM(D2:D20)</f>
        <v>4612</v>
      </c>
    </row>
    <row r="23" spans="1:4" ht="15" x14ac:dyDescent="0.2">
      <c r="A23" s="37" t="s">
        <v>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СНГ</vt:lpstr>
      <vt:lpstr>Количество по КЗ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2023-02-06T12:55:13Z</dcterms:modified>
</cp:coreProperties>
</file>