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-120" yWindow="-120" windowWidth="29040" windowHeight="15840" activeTab="2"/>
  </bookViews>
  <sheets>
    <sheet name="Инвентарная ведомость" sheetId="1" r:id="rId1"/>
    <sheet name="Затраты" sheetId="2" r:id="rId2"/>
    <sheet name="Прайс-Лист" sheetId="3" r:id="rId3"/>
  </sheets>
  <definedNames>
    <definedName name="_xlnm._FilterDatabase" localSheetId="0" hidden="1">'Инвентарная ведомость'!$K$2</definedName>
    <definedName name="valHighlight">IFERROR(IF('Инвентарная ведомость'!$L$2="Да", TRUE, FALSE),FALSE)</definedName>
    <definedName name="_xlnm.Print_Titles" localSheetId="0">'Инвентарная ведомость'!$1:$3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E8" i="3" l="1"/>
  <c r="G8" i="3" s="1"/>
  <c r="E7" i="3"/>
  <c r="G7" i="3" s="1"/>
  <c r="E4" i="3"/>
  <c r="E5" i="3"/>
  <c r="G5" i="3" s="1"/>
  <c r="G4" i="3" l="1"/>
  <c r="C20" i="2"/>
  <c r="C4" i="2"/>
  <c r="L2" i="3" l="1"/>
  <c r="E5" i="1"/>
  <c r="C8" i="2" l="1"/>
  <c r="K3" i="2" l="1"/>
  <c r="E11" i="1" l="1"/>
  <c r="E10" i="1"/>
  <c r="K4" i="2" l="1"/>
  <c r="E6" i="1"/>
  <c r="E7" i="1"/>
  <c r="E8" i="1"/>
  <c r="E9" i="1"/>
  <c r="K5" i="2" l="1"/>
  <c r="C12" i="2" s="1"/>
  <c r="M2" i="3" s="1"/>
  <c r="E13" i="1"/>
  <c r="O2" i="3" l="1"/>
  <c r="N2" i="3" l="1"/>
</calcChain>
</file>

<file path=xl/sharedStrings.xml><?xml version="1.0" encoding="utf-8"?>
<sst xmlns="http://schemas.openxmlformats.org/spreadsheetml/2006/main" count="69" uniqueCount="61">
  <si>
    <t>Описание</t>
  </si>
  <si>
    <t>Цена за единицу</t>
  </si>
  <si>
    <t>Стоимость запасов</t>
  </si>
  <si>
    <t xml:space="preserve"> </t>
  </si>
  <si>
    <t>Количество</t>
  </si>
  <si>
    <t>Ссылка</t>
  </si>
  <si>
    <t>Доставка</t>
  </si>
  <si>
    <t>Разовые затраты на открытие</t>
  </si>
  <si>
    <t>Ремонт</t>
  </si>
  <si>
    <t>Мебель</t>
  </si>
  <si>
    <t>Цена</t>
  </si>
  <si>
    <t>Манга</t>
  </si>
  <si>
    <t>Итого</t>
  </si>
  <si>
    <t>Ежемесячные затраты</t>
  </si>
  <si>
    <t>Аренда</t>
  </si>
  <si>
    <t>Зарплата</t>
  </si>
  <si>
    <t>Комм.услуги</t>
  </si>
  <si>
    <t>Расходы на ИП или ТОО</t>
  </si>
  <si>
    <t>Штат (Работники)</t>
  </si>
  <si>
    <t>Админстратор</t>
  </si>
  <si>
    <t>Колл-во</t>
  </si>
  <si>
    <t xml:space="preserve">Общий Затрат </t>
  </si>
  <si>
    <t xml:space="preserve">Read Room </t>
  </si>
  <si>
    <t>Кресло "Ждун"</t>
  </si>
  <si>
    <t>https://satu.kz/p101188269-kreslo-zhdun-seryj.html?&amp;primelead=OQ</t>
  </si>
  <si>
    <t>https://satu.kz/p99885546-kreslo-mishka-velyur.html</t>
  </si>
  <si>
    <t>Кресло Мишка велюр</t>
  </si>
  <si>
    <t>https://satu.kz/p99885475-kreslo-mishka-velyur.html</t>
  </si>
  <si>
    <t>Кресло Мишка велюр Коричневый</t>
  </si>
  <si>
    <t>Итого Read Room</t>
  </si>
  <si>
    <t xml:space="preserve">Доход за сутки </t>
  </si>
  <si>
    <t>Дни</t>
  </si>
  <si>
    <t>Доход за месяц</t>
  </si>
  <si>
    <t>Прайс-лист Read Room</t>
  </si>
  <si>
    <t>Соц. Отчислении</t>
  </si>
  <si>
    <t>Чистая прибыль</t>
  </si>
  <si>
    <t>Маркетинг</t>
  </si>
  <si>
    <t>Камеры Видеонаблюдения</t>
  </si>
  <si>
    <t>Служба Безопасности</t>
  </si>
  <si>
    <t>Амортизация</t>
  </si>
  <si>
    <t>Касса</t>
  </si>
  <si>
    <t>Касса (платежи)</t>
  </si>
  <si>
    <t>Стеллаж двухсторонний библиотечный</t>
  </si>
  <si>
    <t>https://satu.kz/p83536437-stellazh-dvuhstoronnij-bibliotechnyj.html</t>
  </si>
  <si>
    <t>Диван "Кулагер" (1590*900*650 мм.)</t>
  </si>
  <si>
    <t>https://zeta.kz/catalog/myagkaya-mebel/divany/divan-kulager-2/</t>
  </si>
  <si>
    <t>Кресло "Кулагер"</t>
  </si>
  <si>
    <t>https://zeta.kz/catalog/myagkaya-mebel/myagkie-kresla/kreslo-kulager-1/</t>
  </si>
  <si>
    <t>Минимальный оборот людей в день</t>
  </si>
  <si>
    <t>Сумма Всех Потраченных денег</t>
  </si>
  <si>
    <t>Мебель на франчизу под заказ</t>
  </si>
  <si>
    <t>https://astanamg.kz/?utm_source=google&amp;utm_medium=cpc&amp;utm_campaign=18038944555&amp;utm_content=140140196797&amp;utm_term=%D0%BC%D0%B5%D0%B1%D0%B5%D0%BB%D1%8C%20%D0%BF%D0%BE%20%D0%B7%D0%B0%D0%BA%D0%B0%D0%B7%D1%83&amp;gclid=Cj0KCQiA-oqdBhDfARIsAO0TrGHjBeX1OxmSoFrb9NA-P5gkRyA1btgX9joiZvzVilvazFO2Te-cvrEaAjr9EALw_wcB</t>
  </si>
  <si>
    <t>Техничка</t>
  </si>
  <si>
    <t>Доходы от всех  за месяц</t>
  </si>
  <si>
    <t>1 час</t>
  </si>
  <si>
    <t>на 1 чела</t>
  </si>
  <si>
    <t xml:space="preserve">1 час </t>
  </si>
  <si>
    <t>2 часа</t>
  </si>
  <si>
    <t>на 3 чела</t>
  </si>
  <si>
    <t xml:space="preserve">Примечания * - с учетом кредита на 5 млн тг разделенную на три года, то есть на 36 месяцов </t>
  </si>
  <si>
    <t>Кредит/Инвестор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</si>
</sst>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  <numFmt numFmtId="169" formatCode="#,##0.00\ &quot;₸&quot;"/>
  </numFmts>
  <fonts count="2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theme="5"/>
      <name val="Calibri"/>
      <family val="2"/>
      <charset val="204"/>
    </font>
    <font>
      <u/>
      <sz val="14"/>
      <color theme="10"/>
      <name val="Calibri"/>
      <family val="2"/>
      <charset val="204"/>
    </font>
    <font>
      <sz val="14"/>
      <color rgb="FF01011B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4" fillId="6" borderId="4" applyNumberFormat="0" applyAlignment="0" applyProtection="0"/>
    <xf numFmtId="0" fontId="12" fillId="0" borderId="6" applyNumberFormat="0" applyFill="0" applyAlignment="0" applyProtection="0"/>
    <xf numFmtId="0" fontId="5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/>
    <xf numFmtId="169" fontId="19" fillId="0" borderId="0" xfId="0" applyNumberFormat="1" applyFont="1"/>
    <xf numFmtId="0" fontId="19" fillId="0" borderId="12" xfId="0" applyFont="1" applyBorder="1"/>
    <xf numFmtId="169" fontId="19" fillId="0" borderId="12" xfId="0" applyNumberFormat="1" applyFont="1" applyBorder="1"/>
    <xf numFmtId="0" fontId="20" fillId="33" borderId="12" xfId="0" applyFont="1" applyFill="1" applyBorder="1"/>
    <xf numFmtId="169" fontId="20" fillId="33" borderId="12" xfId="0" applyNumberFormat="1" applyFont="1" applyFill="1" applyBorder="1"/>
    <xf numFmtId="0" fontId="19" fillId="33" borderId="0" xfId="0" applyFont="1" applyFill="1"/>
    <xf numFmtId="0" fontId="19" fillId="33" borderId="12" xfId="0" applyFont="1" applyFill="1" applyBorder="1"/>
    <xf numFmtId="169" fontId="19" fillId="33" borderId="12" xfId="0" applyNumberFormat="1" applyFont="1" applyFill="1" applyBorder="1"/>
    <xf numFmtId="169" fontId="19" fillId="33" borderId="0" xfId="0" applyNumberFormat="1" applyFont="1" applyFill="1"/>
    <xf numFmtId="0" fontId="20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169" fontId="20" fillId="0" borderId="12" xfId="0" applyNumberFormat="1" applyFont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center" vertical="center" wrapText="1"/>
    </xf>
    <xf numFmtId="164" fontId="19" fillId="0" borderId="12" xfId="0" applyNumberFormat="1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right" inden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 wrapText="1"/>
    </xf>
    <xf numFmtId="169" fontId="21" fillId="0" borderId="0" xfId="0" applyNumberFormat="1" applyFont="1" applyAlignment="1">
      <alignment horizontal="right" vertical="center" indent="1"/>
    </xf>
    <xf numFmtId="0" fontId="21" fillId="0" borderId="0" xfId="0" applyFont="1" applyAlignment="1">
      <alignment horizontal="right" vertical="center" indent="1"/>
    </xf>
    <xf numFmtId="0" fontId="21" fillId="0" borderId="0" xfId="0" applyFont="1" applyAlignment="1">
      <alignment horizontal="left" vertical="center" indent="1"/>
    </xf>
    <xf numFmtId="0" fontId="23" fillId="0" borderId="11" xfId="47" applyFont="1" applyBorder="1" applyAlignment="1">
      <alignment horizontal="left" vertical="center" indent="1"/>
    </xf>
    <xf numFmtId="0" fontId="24" fillId="0" borderId="0" xfId="0" applyFont="1"/>
    <xf numFmtId="0" fontId="20" fillId="0" borderId="10" xfId="0" applyFont="1" applyBorder="1" applyAlignment="1">
      <alignment horizontal="left" vertical="center" indent="1"/>
    </xf>
    <xf numFmtId="169" fontId="21" fillId="0" borderId="10" xfId="0" applyNumberFormat="1" applyFont="1" applyBorder="1" applyAlignment="1">
      <alignment horizontal="right" vertical="center" indent="1"/>
    </xf>
    <xf numFmtId="0" fontId="21" fillId="0" borderId="10" xfId="0" applyFont="1" applyBorder="1" applyAlignment="1">
      <alignment horizontal="right" vertical="center" indent="1"/>
    </xf>
    <xf numFmtId="169" fontId="20" fillId="0" borderId="10" xfId="0" applyNumberFormat="1" applyFont="1" applyBorder="1" applyAlignment="1">
      <alignment horizontal="right" vertical="center" indent="1"/>
    </xf>
    <xf numFmtId="0" fontId="21" fillId="0" borderId="10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169" fontId="21" fillId="0" borderId="0" xfId="0" applyNumberFormat="1" applyFont="1" applyBorder="1" applyAlignment="1">
      <alignment horizontal="right" vertical="center" indent="1"/>
    </xf>
    <xf numFmtId="0" fontId="21" fillId="0" borderId="0" xfId="0" applyFont="1" applyBorder="1" applyAlignment="1">
      <alignment horizontal="right" vertical="center" indent="1"/>
    </xf>
    <xf numFmtId="169" fontId="20" fillId="0" borderId="0" xfId="0" applyNumberFormat="1" applyFont="1" applyBorder="1" applyAlignment="1">
      <alignment horizontal="right" vertical="center" indent="1"/>
    </xf>
    <xf numFmtId="0" fontId="21" fillId="0" borderId="0" xfId="47" applyFont="1" applyBorder="1" applyAlignment="1">
      <alignment horizontal="left" vertical="center" indent="1"/>
    </xf>
    <xf numFmtId="0" fontId="18" fillId="0" borderId="11" xfId="47" applyBorder="1" applyAlignment="1">
      <alignment horizontal="left" vertical="center" inden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NumberFormat="1" applyFont="1" applyBorder="1"/>
    <xf numFmtId="0" fontId="20" fillId="0" borderId="0" xfId="0" applyFont="1"/>
    <xf numFmtId="1" fontId="20" fillId="0" borderId="0" xfId="0" applyNumberFormat="1" applyFont="1"/>
    <xf numFmtId="169" fontId="20" fillId="0" borderId="0" xfId="0" applyNumberFormat="1" applyFont="1"/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9" fontId="20" fillId="0" borderId="0" xfId="0" applyNumberFormat="1" applyFont="1" applyAlignment="1">
      <alignment horizontal="center"/>
    </xf>
    <xf numFmtId="0" fontId="19" fillId="33" borderId="0" xfId="0" applyFont="1" applyFill="1" applyAlignment="1">
      <alignment horizontal="center" vertical="center"/>
    </xf>
  </cellXfs>
  <cellStyles count="48">
    <cellStyle name="20% - Акцент1" xfId="24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5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6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Гиперссылка" xfId="47" builtinId="8"/>
    <cellStyle name="Денежный" xfId="3" builtinId="4" customBuiltin="1"/>
    <cellStyle name="Денежный [0]" xfId="4" builtinId="7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5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1" builtinId="3" customBuiltin="1"/>
    <cellStyle name="Финансовый [0]" xfId="2" builtinId="6" customBuiltin="1"/>
    <cellStyle name="Хороший" xfId="11" builtinId="26" customBuiltin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none"/>
      </font>
      <numFmt numFmtId="169" formatCode="#,##0.00\ &quot;₸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none"/>
      </font>
      <numFmt numFmtId="169" formatCode="#,##0.00\ &quot;₸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ajor"/>
      </font>
      <alignment horizontal="lef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sz val="14"/>
        <name val="Calibri"/>
        <scheme val="none"/>
      </font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Бизнес-таблица" pivot="0" count="3">
      <tableStyleElement type="wholeTable" dxfId="39"/>
      <tableStyleElement type="headerRow" dxfId="38"/>
      <tableStyleElement type="secondRowStripe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Inventory_List_Table" displayName="Inventory_List_Table" ref="B3:G24" headerRowDxfId="14" dataDxfId="13" totalsRowDxfId="12">
  <autoFilter ref="B3:G24"/>
  <tableColumns count="6">
    <tableColumn id="4" name="Описание" dataDxfId="11" totalsRowDxfId="10"/>
    <tableColumn id="5" name="Цена за единицу" dataDxfId="9" totalsRowDxfId="8"/>
    <tableColumn id="6" name="Количество" dataDxfId="7" totalsRowDxfId="6"/>
    <tableColumn id="7" name="Стоимость запасов" dataDxfId="5" totalsRowDxfId="4">
      <calculatedColumnFormula>Inventory_List_Table[[#This Row],[Цена за единицу]]*Inventory_List_Table[[#This Row],[Количество]]</calculatedColumnFormula>
    </tableColumn>
    <tableColumn id="9" name="Доставка" dataDxfId="3" totalsRowDxfId="2"/>
    <tableColumn id="2" name="Ссылка" dataDxfId="1" totalsRowDxfId="0"/>
  </tableColumns>
  <tableStyleInfo name="Бизнес-таблица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satu.kz/p99885546-kreslo-mishka-velyu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atu.kz/p99885475-kreslo-mishka-velyur.html" TargetMode="External"/><Relationship Id="rId1" Type="http://schemas.openxmlformats.org/officeDocument/2006/relationships/hyperlink" Target="https://satu.kz/p101188269-kreslo-zhdun-seryj.html?&amp;primelead=OQ" TargetMode="External"/><Relationship Id="rId6" Type="http://schemas.openxmlformats.org/officeDocument/2006/relationships/hyperlink" Target="https://zeta.kz/catalog/myagkaya-mebel/divany/divan-kulager-2/" TargetMode="External"/><Relationship Id="rId5" Type="http://schemas.openxmlformats.org/officeDocument/2006/relationships/hyperlink" Target="https://zeta.kz/catalog/myagkaya-mebel/myagkie-kresla/kreslo-kulager-1/" TargetMode="External"/><Relationship Id="rId4" Type="http://schemas.openxmlformats.org/officeDocument/2006/relationships/hyperlink" Target="https://satu.kz/p83536437-stellazh-dvuhstoronnij-bibliotechnyj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M24"/>
  <sheetViews>
    <sheetView showGridLines="0" zoomScaleNormal="100" workbookViewId="0">
      <selection activeCell="E12" sqref="E12"/>
    </sheetView>
  </sheetViews>
  <sheetFormatPr defaultColWidth="8.7109375" defaultRowHeight="24" customHeight="1" x14ac:dyDescent="0.25"/>
  <cols>
    <col min="1" max="1" width="1.7109375" style="20" customWidth="1"/>
    <col min="2" max="2" width="55" style="21" bestFit="1" customWidth="1"/>
    <col min="3" max="3" width="19.28515625" style="29" bestFit="1" customWidth="1"/>
    <col min="4" max="4" width="16.7109375" style="29" customWidth="1"/>
    <col min="5" max="5" width="25.28515625" style="29" customWidth="1"/>
    <col min="6" max="6" width="14.42578125" style="28" bestFit="1" customWidth="1"/>
    <col min="7" max="7" width="98.7109375" style="28" customWidth="1"/>
    <col min="8" max="8" width="62.28515625" style="28" bestFit="1" customWidth="1"/>
    <col min="9" max="9" width="18.140625" style="28" customWidth="1"/>
    <col min="10" max="10" width="20.7109375" style="28" bestFit="1" customWidth="1"/>
    <col min="11" max="11" width="25.28515625" style="28" customWidth="1"/>
    <col min="12" max="12" width="13.42578125" style="29" customWidth="1"/>
    <col min="13" max="13" width="1.7109375" style="20" customWidth="1"/>
    <col min="14" max="16384" width="8.7109375" style="20"/>
  </cols>
  <sheetData>
    <row r="1" spans="2:13" s="16" customFormat="1" ht="116.25" customHeight="1" x14ac:dyDescent="0.3">
      <c r="B1" s="17"/>
      <c r="C1" s="18"/>
      <c r="D1" s="18"/>
      <c r="E1" s="18"/>
      <c r="G1" s="19"/>
      <c r="I1" s="19"/>
      <c r="J1" s="19"/>
      <c r="M1" s="16" t="s">
        <v>3</v>
      </c>
    </row>
    <row r="2" spans="2:13" ht="23.25" customHeight="1" x14ac:dyDescent="0.25">
      <c r="C2" s="22"/>
      <c r="D2" s="22"/>
      <c r="E2" s="22"/>
      <c r="F2" s="20"/>
      <c r="G2" s="23"/>
      <c r="H2" s="20"/>
      <c r="I2" s="23"/>
      <c r="J2" s="23"/>
      <c r="K2" s="24"/>
      <c r="L2" s="25"/>
    </row>
    <row r="3" spans="2:13" s="21" customFormat="1" ht="50.1" customHeight="1" x14ac:dyDescent="0.25">
      <c r="B3" s="26" t="s">
        <v>0</v>
      </c>
      <c r="C3" s="26" t="s">
        <v>1</v>
      </c>
      <c r="D3" s="26" t="s">
        <v>4</v>
      </c>
      <c r="E3" s="26" t="s">
        <v>2</v>
      </c>
      <c r="F3" s="26" t="s">
        <v>6</v>
      </c>
      <c r="G3" s="26" t="s">
        <v>5</v>
      </c>
    </row>
    <row r="4" spans="2:13" ht="24" customHeight="1" x14ac:dyDescent="0.25">
      <c r="B4" s="21" t="s">
        <v>22</v>
      </c>
      <c r="C4" s="27"/>
      <c r="D4" s="28"/>
      <c r="E4" s="27"/>
      <c r="G4" s="29"/>
      <c r="H4" s="20"/>
      <c r="I4" s="20"/>
      <c r="J4" s="20"/>
      <c r="K4" s="20"/>
      <c r="L4" s="20"/>
    </row>
    <row r="5" spans="2:13" ht="24" customHeight="1" x14ac:dyDescent="0.25">
      <c r="B5" s="29" t="s">
        <v>50</v>
      </c>
      <c r="C5" s="27"/>
      <c r="D5" s="28"/>
      <c r="E5" s="27">
        <f>Inventory_List_Table[[#This Row],[Цена за единицу]]*Inventory_List_Table[[#This Row],[Количество]]</f>
        <v>0</v>
      </c>
      <c r="G5" s="42" t="s">
        <v>51</v>
      </c>
      <c r="H5" s="20"/>
      <c r="I5" s="20"/>
      <c r="J5" s="20"/>
      <c r="K5" s="20"/>
      <c r="L5" s="20"/>
    </row>
    <row r="6" spans="2:13" ht="24" customHeight="1" x14ac:dyDescent="0.3">
      <c r="B6" s="31" t="s">
        <v>42</v>
      </c>
      <c r="C6" s="27">
        <v>43200</v>
      </c>
      <c r="D6" s="28">
        <v>4</v>
      </c>
      <c r="E6" s="27">
        <f>Inventory_List_Table[[#This Row],[Количество]]*Inventory_List_Table[[#This Row],[Цена за единицу]]</f>
        <v>172800</v>
      </c>
      <c r="G6" s="30" t="s">
        <v>43</v>
      </c>
      <c r="H6" s="20"/>
      <c r="I6" s="20"/>
      <c r="J6" s="20"/>
      <c r="K6" s="20"/>
      <c r="L6" s="20"/>
    </row>
    <row r="7" spans="2:13" ht="24" customHeight="1" x14ac:dyDescent="0.3">
      <c r="B7" s="31" t="s">
        <v>23</v>
      </c>
      <c r="C7" s="27">
        <v>27000</v>
      </c>
      <c r="D7" s="28">
        <v>3</v>
      </c>
      <c r="E7" s="27">
        <f>Inventory_List_Table[[#This Row],[Количество]]*Inventory_List_Table[[#This Row],[Цена за единицу]]</f>
        <v>81000</v>
      </c>
      <c r="G7" s="30" t="s">
        <v>24</v>
      </c>
      <c r="H7" s="20"/>
      <c r="I7" s="20"/>
      <c r="J7" s="20"/>
      <c r="K7" s="20"/>
      <c r="L7" s="20"/>
    </row>
    <row r="8" spans="2:13" ht="24" customHeight="1" x14ac:dyDescent="0.3">
      <c r="B8" s="31" t="s">
        <v>26</v>
      </c>
      <c r="C8" s="27">
        <v>36000</v>
      </c>
      <c r="D8" s="28">
        <v>3</v>
      </c>
      <c r="E8" s="27">
        <f>Inventory_List_Table[[#This Row],[Количество]]*Inventory_List_Table[[#This Row],[Цена за единицу]]</f>
        <v>108000</v>
      </c>
      <c r="G8" s="30" t="s">
        <v>25</v>
      </c>
      <c r="H8" s="20"/>
      <c r="I8" s="20"/>
      <c r="J8" s="20"/>
      <c r="K8" s="20"/>
      <c r="L8" s="20"/>
    </row>
    <row r="9" spans="2:13" ht="24" customHeight="1" x14ac:dyDescent="0.3">
      <c r="B9" s="31" t="s">
        <v>28</v>
      </c>
      <c r="C9" s="27">
        <v>36000</v>
      </c>
      <c r="D9" s="28">
        <v>3</v>
      </c>
      <c r="E9" s="27">
        <f>Inventory_List_Table[[#This Row],[Количество]]*Inventory_List_Table[[#This Row],[Цена за единицу]]</f>
        <v>108000</v>
      </c>
      <c r="G9" s="30" t="s">
        <v>27</v>
      </c>
      <c r="H9" s="20"/>
      <c r="I9" s="20"/>
      <c r="J9" s="20"/>
      <c r="K9" s="20"/>
      <c r="L9" s="20"/>
    </row>
    <row r="10" spans="2:13" ht="24" customHeight="1" x14ac:dyDescent="0.25">
      <c r="B10" s="29" t="s">
        <v>44</v>
      </c>
      <c r="C10" s="27">
        <v>124225</v>
      </c>
      <c r="D10" s="28">
        <v>1</v>
      </c>
      <c r="E10" s="27">
        <f>Inventory_List_Table[[#This Row],[Цена за единицу]]*Inventory_List_Table[[#This Row],[Количество]]</f>
        <v>124225</v>
      </c>
      <c r="G10" s="30" t="s">
        <v>45</v>
      </c>
      <c r="H10" s="20"/>
      <c r="I10" s="20"/>
      <c r="J10" s="20"/>
      <c r="K10" s="20"/>
      <c r="L10" s="20"/>
    </row>
    <row r="11" spans="2:13" ht="24" customHeight="1" x14ac:dyDescent="0.25">
      <c r="B11" s="29" t="s">
        <v>46</v>
      </c>
      <c r="C11" s="27">
        <v>106875</v>
      </c>
      <c r="D11" s="28">
        <v>2</v>
      </c>
      <c r="E11" s="27">
        <f>Inventory_List_Table[[#This Row],[Цена за единицу]]*Inventory_List_Table[[#This Row],[Количество]]</f>
        <v>213750</v>
      </c>
      <c r="G11" s="30" t="s">
        <v>47</v>
      </c>
      <c r="H11" s="20"/>
      <c r="I11" s="20"/>
      <c r="J11" s="20"/>
      <c r="K11" s="20"/>
      <c r="L11" s="20"/>
    </row>
    <row r="12" spans="2:13" ht="24" customHeight="1" x14ac:dyDescent="0.25">
      <c r="B12" s="29" t="s">
        <v>11</v>
      </c>
      <c r="C12" s="27"/>
      <c r="D12" s="28"/>
      <c r="E12" s="27">
        <v>1557234</v>
      </c>
      <c r="G12" s="29"/>
      <c r="H12" s="20"/>
      <c r="I12" s="20"/>
      <c r="J12" s="20"/>
      <c r="K12" s="20"/>
      <c r="L12" s="20"/>
    </row>
    <row r="13" spans="2:13" ht="24" customHeight="1" x14ac:dyDescent="0.25">
      <c r="B13" s="32" t="s">
        <v>29</v>
      </c>
      <c r="C13" s="33"/>
      <c r="D13" s="34"/>
      <c r="E13" s="35">
        <f>E6+E7+E8+E9+E12+E10+E11</f>
        <v>2365009</v>
      </c>
      <c r="F13" s="34"/>
      <c r="G13" s="36"/>
      <c r="H13" s="20"/>
      <c r="I13" s="20"/>
      <c r="J13" s="20"/>
      <c r="K13" s="20"/>
      <c r="L13" s="20"/>
    </row>
    <row r="14" spans="2:13" ht="24" customHeight="1" x14ac:dyDescent="0.25">
      <c r="B14" s="36"/>
      <c r="C14" s="33"/>
      <c r="D14" s="34"/>
      <c r="E14" s="33"/>
      <c r="F14" s="34"/>
      <c r="G14" s="36"/>
      <c r="H14" s="20"/>
      <c r="I14" s="20"/>
      <c r="J14" s="20"/>
      <c r="K14" s="20"/>
      <c r="L14" s="20"/>
    </row>
    <row r="15" spans="2:13" ht="24" customHeight="1" x14ac:dyDescent="0.25">
      <c r="B15" s="37"/>
      <c r="C15" s="38"/>
      <c r="D15" s="39"/>
      <c r="E15" s="38"/>
      <c r="F15" s="34"/>
      <c r="G15" s="36"/>
      <c r="H15" s="20"/>
      <c r="I15" s="20"/>
      <c r="J15" s="20"/>
      <c r="K15" s="20"/>
      <c r="L15" s="20"/>
    </row>
    <row r="16" spans="2:13" ht="24" customHeight="1" x14ac:dyDescent="0.25">
      <c r="B16" s="29"/>
      <c r="C16" s="27"/>
      <c r="D16" s="28"/>
      <c r="E16" s="27"/>
      <c r="F16" s="34"/>
      <c r="G16" s="30"/>
      <c r="H16" s="20"/>
      <c r="I16" s="20"/>
      <c r="J16" s="20"/>
      <c r="K16" s="20"/>
      <c r="L16" s="20"/>
    </row>
    <row r="17" spans="2:7" ht="24" customHeight="1" x14ac:dyDescent="0.25">
      <c r="B17" s="29"/>
      <c r="C17" s="27"/>
      <c r="D17" s="28"/>
      <c r="E17" s="27"/>
      <c r="G17" s="30"/>
    </row>
    <row r="18" spans="2:7" ht="24" customHeight="1" x14ac:dyDescent="0.25">
      <c r="B18" s="29"/>
      <c r="C18" s="27"/>
      <c r="D18" s="28"/>
      <c r="E18" s="27"/>
      <c r="G18" s="30"/>
    </row>
    <row r="19" spans="2:7" ht="24" customHeight="1" x14ac:dyDescent="0.25">
      <c r="B19" s="29"/>
      <c r="C19" s="27"/>
      <c r="D19" s="28"/>
      <c r="E19" s="27"/>
      <c r="G19" s="30"/>
    </row>
    <row r="20" spans="2:7" ht="24" customHeight="1" x14ac:dyDescent="0.25">
      <c r="B20" s="29"/>
      <c r="C20" s="27"/>
      <c r="D20" s="28"/>
      <c r="E20" s="27"/>
      <c r="G20" s="30"/>
    </row>
    <row r="21" spans="2:7" ht="24" customHeight="1" x14ac:dyDescent="0.25">
      <c r="B21" s="29"/>
      <c r="C21" s="27"/>
      <c r="D21" s="28"/>
      <c r="E21" s="27"/>
      <c r="G21" s="30"/>
    </row>
    <row r="22" spans="2:7" ht="24" customHeight="1" x14ac:dyDescent="0.25">
      <c r="B22" s="29"/>
      <c r="C22" s="27"/>
      <c r="D22" s="28"/>
      <c r="E22" s="27"/>
      <c r="G22" s="30"/>
    </row>
    <row r="23" spans="2:7" ht="24" customHeight="1" x14ac:dyDescent="0.25">
      <c r="B23" s="29"/>
      <c r="C23" s="27"/>
      <c r="D23" s="28"/>
      <c r="E23" s="27"/>
      <c r="G23" s="30"/>
    </row>
    <row r="24" spans="2:7" ht="24" customHeight="1" x14ac:dyDescent="0.25">
      <c r="B24" s="37"/>
      <c r="C24" s="38"/>
      <c r="D24" s="39"/>
      <c r="E24" s="40"/>
      <c r="F24" s="39"/>
      <c r="G24" s="41"/>
    </row>
  </sheetData>
  <conditionalFormatting sqref="C6:G11 B12:G15 B4:G5 F16">
    <cfRule type="expression" dxfId="36" priority="42">
      <formula>#REF!="Да"</formula>
    </cfRule>
    <cfRule type="expression" dxfId="35" priority="43">
      <formula>#REF!=1</formula>
    </cfRule>
  </conditionalFormatting>
  <conditionalFormatting sqref="B16:E23">
    <cfRule type="expression" dxfId="34" priority="33">
      <formula>#REF!="Да"</formula>
    </cfRule>
    <cfRule type="expression" dxfId="33" priority="34">
      <formula>#REF!=1</formula>
    </cfRule>
  </conditionalFormatting>
  <conditionalFormatting sqref="G23">
    <cfRule type="expression" dxfId="32" priority="3">
      <formula>#REF!="Да"</formula>
    </cfRule>
    <cfRule type="expression" dxfId="31" priority="4">
      <formula>#REF!=1</formula>
    </cfRule>
  </conditionalFormatting>
  <conditionalFormatting sqref="B24:G24">
    <cfRule type="expression" dxfId="30" priority="1">
      <formula>#REF!="Да"</formula>
    </cfRule>
    <cfRule type="expression" dxfId="29" priority="2">
      <formula>#REF!=1</formula>
    </cfRule>
  </conditionalFormatting>
  <conditionalFormatting sqref="G16">
    <cfRule type="expression" dxfId="28" priority="17">
      <formula>#REF!="Да"</formula>
    </cfRule>
    <cfRule type="expression" dxfId="27" priority="18">
      <formula>#REF!=1</formula>
    </cfRule>
  </conditionalFormatting>
  <conditionalFormatting sqref="G17">
    <cfRule type="expression" dxfId="26" priority="15">
      <formula>#REF!="Да"</formula>
    </cfRule>
    <cfRule type="expression" dxfId="25" priority="16">
      <formula>#REF!=1</formula>
    </cfRule>
  </conditionalFormatting>
  <conditionalFormatting sqref="G18">
    <cfRule type="expression" dxfId="24" priority="13">
      <formula>#REF!="Да"</formula>
    </cfRule>
    <cfRule type="expression" dxfId="23" priority="14">
      <formula>#REF!=1</formula>
    </cfRule>
  </conditionalFormatting>
  <conditionalFormatting sqref="G19">
    <cfRule type="expression" dxfId="22" priority="11">
      <formula>#REF!="Да"</formula>
    </cfRule>
    <cfRule type="expression" dxfId="21" priority="12">
      <formula>#REF!=1</formula>
    </cfRule>
  </conditionalFormatting>
  <conditionalFormatting sqref="G20">
    <cfRule type="expression" dxfId="20" priority="9">
      <formula>#REF!="Да"</formula>
    </cfRule>
    <cfRule type="expression" dxfId="19" priority="10">
      <formula>#REF!=1</formula>
    </cfRule>
  </conditionalFormatting>
  <conditionalFormatting sqref="G21">
    <cfRule type="expression" dxfId="18" priority="7">
      <formula>#REF!="Да"</formula>
    </cfRule>
    <cfRule type="expression" dxfId="17" priority="8">
      <formula>#REF!=1</formula>
    </cfRule>
  </conditionalFormatting>
  <conditionalFormatting sqref="G22">
    <cfRule type="expression" dxfId="16" priority="5">
      <formula>#REF!="Да"</formula>
    </cfRule>
    <cfRule type="expression" dxfId="15" priority="6">
      <formula>#REF!=1</formula>
    </cfRule>
  </conditionalFormatting>
  <dataValidations xWindow="67" yWindow="628" count="9">
    <dataValidation allowBlank="1" showInputMessage="1" showErrorMessage="1" promptTitle="Инвентарная ведомость" prompt="_x000a_В этом листе можно отслеживать позиции инвентарного списка, а также выделять и помечать позиции для повторного заказа. Отсутствующие позиции зачеркнуты линией и имеют значение &quot;Да&quot; в столбце &quot;Отсутствует&quot;." sqref="A2"/>
    <dataValidation allowBlank="1" showInputMessage="1" showErrorMessage="1" prompt="Введите количество дней, необходимое для повторного заказа каждой позиции, в этом столбце." sqref="F3:G3"/>
    <dataValidation allowBlank="1" showInputMessage="1" showErrorMessage="1" prompt="Это автоматизированный столбец._x000a__x000a_Стоимость каждой позиции автоматически рассчитывается в этом столбце." sqref="E3"/>
    <dataValidation allowBlank="1" showInputMessage="1" showErrorMessage="1" prompt="Введите количество в наличии в этом столбце." sqref="D3"/>
    <dataValidation allowBlank="1" showInputMessage="1" showErrorMessage="1" prompt="Введите цену за единицу в этом столбце." sqref="C3"/>
    <dataValidation allowBlank="1" showInputMessage="1" showErrorMessage="1" prompt="Введите описание позиции в этом столбце." sqref="B3"/>
    <dataValidation type="list" allowBlank="1" showInputMessage="1" showErrorMessage="1" prompt="Нажмите &quot;Да&quot;, чтобы включить выделение элементов для повторного заказа. Это действие будет добавлять отметку в столбце B и выделяет соответствующие строки в таблице Инвентарный список. Выбор &quot;Нет&quot; удаляет флажок и все выделение." sqref="L2">
      <formula1>"Да, Нет"</formula1>
    </dataValidation>
    <dataValidation allowBlank="1" showInputMessage="1" showErrorMessage="1" promptTitle="Инвентарная ведомость" prompt="В этом листе можно отслеживать позиции инвентарного списка, а также выделять и помечать позиции для повторного заказа. Отсутствующие позиции зачеркнуты линией и имеют значение &quot;Да&quot; в столбце &quot;Отсутствует&quot;." sqref="A1"/>
    <dataValidation allowBlank="1" showInputMessage="1" showErrorMessage="1" prompt="Введите инвентарный код в этом столбце." sqref="G3"/>
  </dataValidations>
  <hyperlinks>
    <hyperlink ref="G7" r:id="rId1"/>
    <hyperlink ref="G9" r:id="rId2"/>
    <hyperlink ref="G8" r:id="rId3"/>
    <hyperlink ref="G6" r:id="rId4"/>
    <hyperlink ref="G11" r:id="rId5"/>
    <hyperlink ref="G10" r:id="rId6"/>
    <hyperlink ref="G5" display="https://astanamg.kz/?utm_source=google&amp;utm_medium=cpc&amp;utm_campaign=18038944555&amp;utm_content=140140196797&amp;utm_term=%D0%BC%D0%B5%D0%B1%D0%B5%D0%BB%D1%8C%20%D0%BF%D0%BE%20%D0%B7%D0%B0%D0%BA%D0%B0%D0%B7%D1%83&amp;gclid=Cj0KCQiA-oqdBhDfARIsAO0TrGHjBeX1OxmSoFrb9NA-P"/>
  </hyperlinks>
  <pageMargins left="0.25" right="0.25" top="0.75" bottom="0.75" header="0.3" footer="0.3"/>
  <pageSetup paperSize="9" scale="54" fitToHeight="0" orientation="portrait" r:id="rId7"/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opLeftCell="B1" workbookViewId="0">
      <selection activeCell="G11" sqref="G11"/>
    </sheetView>
  </sheetViews>
  <sheetFormatPr defaultColWidth="9.140625" defaultRowHeight="18.75" x14ac:dyDescent="0.3"/>
  <cols>
    <col min="1" max="1" width="9.140625" style="7"/>
    <col min="2" max="2" width="39.5703125" style="7" customWidth="1"/>
    <col min="3" max="3" width="20" style="10" customWidth="1"/>
    <col min="4" max="6" width="9.140625" style="7"/>
    <col min="7" max="7" width="27.7109375" style="7" customWidth="1"/>
    <col min="8" max="8" width="12.42578125" style="7" customWidth="1"/>
    <col min="9" max="9" width="17.5703125" style="7" customWidth="1"/>
    <col min="10" max="10" width="21.7109375" style="7" customWidth="1"/>
    <col min="11" max="11" width="18.42578125" style="7" customWidth="1"/>
    <col min="12" max="16384" width="9.140625" style="7"/>
  </cols>
  <sheetData>
    <row r="2" spans="2:11" x14ac:dyDescent="0.3">
      <c r="B2" s="5" t="s">
        <v>7</v>
      </c>
      <c r="C2" s="6" t="s">
        <v>10</v>
      </c>
      <c r="G2" s="5" t="s">
        <v>18</v>
      </c>
      <c r="H2" s="5" t="s">
        <v>20</v>
      </c>
      <c r="I2" s="5" t="s">
        <v>15</v>
      </c>
      <c r="J2" s="5" t="s">
        <v>34</v>
      </c>
      <c r="K2" s="5" t="s">
        <v>12</v>
      </c>
    </row>
    <row r="3" spans="2:11" x14ac:dyDescent="0.3">
      <c r="B3" s="8" t="s">
        <v>8</v>
      </c>
      <c r="C3" s="9"/>
      <c r="G3" s="8" t="s">
        <v>19</v>
      </c>
      <c r="H3" s="8">
        <v>2</v>
      </c>
      <c r="I3" s="9">
        <v>100000</v>
      </c>
      <c r="J3" s="9">
        <v>22661.8</v>
      </c>
      <c r="K3" s="9">
        <f>(I3+J3)*H3</f>
        <v>245323.6</v>
      </c>
    </row>
    <row r="4" spans="2:11" x14ac:dyDescent="0.3">
      <c r="B4" s="8" t="s">
        <v>9</v>
      </c>
      <c r="C4" s="9">
        <f>'Инвентарная ведомость'!E5+'Инвентарная ведомость'!E6+'Инвентарная ведомость'!E7+'Инвентарная ведомость'!E8+'Инвентарная ведомость'!E9+'Инвентарная ведомость'!E10+'Инвентарная ведомость'!E11</f>
        <v>807775</v>
      </c>
      <c r="G4" s="8" t="s">
        <v>52</v>
      </c>
      <c r="H4" s="8">
        <v>1</v>
      </c>
      <c r="I4" s="9">
        <v>90000</v>
      </c>
      <c r="J4" s="9"/>
      <c r="K4" s="9">
        <f>I4*H4+J4</f>
        <v>90000</v>
      </c>
    </row>
    <row r="5" spans="2:11" x14ac:dyDescent="0.3">
      <c r="B5" s="8" t="s">
        <v>11</v>
      </c>
      <c r="C5" s="9">
        <f>'Инвентарная ведомость'!E12</f>
        <v>1557234</v>
      </c>
      <c r="G5" s="5" t="s">
        <v>21</v>
      </c>
      <c r="H5" s="5"/>
      <c r="I5" s="5"/>
      <c r="J5" s="5"/>
      <c r="K5" s="6">
        <f>K3+K4</f>
        <v>335323.59999999998</v>
      </c>
    </row>
    <row r="6" spans="2:11" x14ac:dyDescent="0.3">
      <c r="B6" s="8" t="s">
        <v>37</v>
      </c>
      <c r="C6" s="9"/>
    </row>
    <row r="7" spans="2:11" x14ac:dyDescent="0.3">
      <c r="B7" s="8" t="s">
        <v>40</v>
      </c>
      <c r="C7" s="9"/>
    </row>
    <row r="8" spans="2:11" x14ac:dyDescent="0.3">
      <c r="B8" s="5" t="s">
        <v>12</v>
      </c>
      <c r="C8" s="6">
        <f>C3+C4+C5+C6+C7</f>
        <v>2365009</v>
      </c>
    </row>
    <row r="10" spans="2:11" x14ac:dyDescent="0.3">
      <c r="B10" s="5" t="s">
        <v>13</v>
      </c>
      <c r="C10" s="6" t="s">
        <v>10</v>
      </c>
    </row>
    <row r="11" spans="2:11" x14ac:dyDescent="0.3">
      <c r="B11" s="8" t="s">
        <v>14</v>
      </c>
      <c r="C11" s="9">
        <v>600000</v>
      </c>
    </row>
    <row r="12" spans="2:11" x14ac:dyDescent="0.3">
      <c r="B12" s="8" t="s">
        <v>15</v>
      </c>
      <c r="C12" s="9">
        <f>K5</f>
        <v>335323.59999999998</v>
      </c>
    </row>
    <row r="13" spans="2:11" x14ac:dyDescent="0.3">
      <c r="B13" s="8" t="s">
        <v>16</v>
      </c>
      <c r="C13" s="9">
        <v>80000</v>
      </c>
    </row>
    <row r="14" spans="2:11" x14ac:dyDescent="0.3">
      <c r="B14" s="8" t="s">
        <v>17</v>
      </c>
      <c r="C14" s="9">
        <v>12300</v>
      </c>
    </row>
    <row r="15" spans="2:11" x14ac:dyDescent="0.3">
      <c r="B15" s="8" t="s">
        <v>41</v>
      </c>
      <c r="C15" s="9"/>
    </row>
    <row r="16" spans="2:11" x14ac:dyDescent="0.3">
      <c r="B16" s="8" t="s">
        <v>36</v>
      </c>
      <c r="C16" s="9">
        <v>100000</v>
      </c>
    </row>
    <row r="17" spans="2:4" x14ac:dyDescent="0.3">
      <c r="B17" s="8" t="s">
        <v>39</v>
      </c>
      <c r="C17" s="9">
        <v>50000</v>
      </c>
    </row>
    <row r="18" spans="2:4" x14ac:dyDescent="0.3">
      <c r="B18" s="8" t="s">
        <v>60</v>
      </c>
      <c r="C18" s="9">
        <v>138000</v>
      </c>
      <c r="D18" s="53"/>
    </row>
    <row r="19" spans="2:4" x14ac:dyDescent="0.3">
      <c r="B19" s="8" t="s">
        <v>38</v>
      </c>
      <c r="C19" s="9"/>
    </row>
    <row r="20" spans="2:4" x14ac:dyDescent="0.3">
      <c r="B20" s="5" t="s">
        <v>12</v>
      </c>
      <c r="C20" s="6">
        <f>C11+C12+C13+C14+C15+C16+C17+C18+C19</f>
        <v>1315623.6000000001</v>
      </c>
    </row>
    <row r="25" spans="2:4" x14ac:dyDescent="0.3">
      <c r="B25" s="7" t="s">
        <v>59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I3" sqref="I3"/>
    </sheetView>
  </sheetViews>
  <sheetFormatPr defaultColWidth="9.140625" defaultRowHeight="18.75" x14ac:dyDescent="0.3"/>
  <cols>
    <col min="1" max="1" width="14.85546875" style="1" customWidth="1"/>
    <col min="2" max="2" width="13.28515625" style="1" customWidth="1"/>
    <col min="3" max="3" width="15.85546875" style="2" customWidth="1"/>
    <col min="4" max="4" width="14.85546875" style="1" customWidth="1"/>
    <col min="5" max="5" width="22.28515625" style="1" customWidth="1"/>
    <col min="6" max="6" width="17" style="2" customWidth="1"/>
    <col min="7" max="7" width="19.42578125" style="1" customWidth="1"/>
    <col min="8" max="8" width="18.85546875" style="1" customWidth="1"/>
    <col min="9" max="9" width="9.140625" style="1"/>
    <col min="10" max="10" width="18.28515625" style="1" bestFit="1" customWidth="1"/>
    <col min="11" max="11" width="18.140625" style="1" customWidth="1"/>
    <col min="12" max="12" width="20" style="1" customWidth="1"/>
    <col min="13" max="13" width="20.28515625" style="1" customWidth="1"/>
    <col min="14" max="14" width="17.85546875" style="1" customWidth="1"/>
    <col min="15" max="15" width="19.5703125" style="1" customWidth="1"/>
    <col min="16" max="16384" width="9.140625" style="1"/>
  </cols>
  <sheetData>
    <row r="1" spans="1:15" s="11" customFormat="1" ht="56.25" customHeight="1" x14ac:dyDescent="0.3">
      <c r="B1" s="1"/>
      <c r="C1" s="2"/>
      <c r="D1" s="1"/>
      <c r="E1" s="1"/>
      <c r="F1" s="2"/>
      <c r="G1" s="1"/>
      <c r="H1" s="1"/>
      <c r="I1" s="1"/>
      <c r="J1" s="1"/>
      <c r="L1" s="12" t="s">
        <v>53</v>
      </c>
      <c r="M1" s="14" t="s">
        <v>13</v>
      </c>
      <c r="N1" s="12" t="s">
        <v>35</v>
      </c>
      <c r="O1" s="12" t="s">
        <v>49</v>
      </c>
    </row>
    <row r="2" spans="1:15" x14ac:dyDescent="0.3">
      <c r="K2" s="2"/>
      <c r="L2" s="4">
        <f>G4+G5+G7+G8+G10</f>
        <v>1368000</v>
      </c>
      <c r="M2" s="15">
        <f>Затраты!C20</f>
        <v>1315623.6000000001</v>
      </c>
      <c r="N2" s="4">
        <f>L2-M2</f>
        <v>52376.399999999907</v>
      </c>
      <c r="O2" s="4">
        <f>Затраты!C8</f>
        <v>2365009</v>
      </c>
    </row>
    <row r="3" spans="1:15" ht="82.5" customHeight="1" x14ac:dyDescent="0.3">
      <c r="A3" s="50" t="s">
        <v>33</v>
      </c>
      <c r="B3" s="51"/>
      <c r="C3" s="13" t="s">
        <v>10</v>
      </c>
      <c r="D3" s="12" t="s">
        <v>48</v>
      </c>
      <c r="E3" s="13" t="s">
        <v>30</v>
      </c>
      <c r="F3" s="12" t="s">
        <v>31</v>
      </c>
      <c r="G3" s="12" t="s">
        <v>32</v>
      </c>
    </row>
    <row r="4" spans="1:15" x14ac:dyDescent="0.3">
      <c r="A4" s="49" t="s">
        <v>55</v>
      </c>
      <c r="B4" s="3" t="s">
        <v>54</v>
      </c>
      <c r="C4" s="4">
        <v>1500</v>
      </c>
      <c r="D4" s="3">
        <v>4</v>
      </c>
      <c r="E4" s="4">
        <f>D4*C4</f>
        <v>6000</v>
      </c>
      <c r="F4" s="3">
        <v>30</v>
      </c>
      <c r="G4" s="4">
        <f>E4*F4</f>
        <v>180000</v>
      </c>
    </row>
    <row r="5" spans="1:15" x14ac:dyDescent="0.3">
      <c r="A5" s="49"/>
      <c r="B5" s="3" t="s">
        <v>57</v>
      </c>
      <c r="C5" s="4">
        <v>2700</v>
      </c>
      <c r="D5" s="3">
        <v>6</v>
      </c>
      <c r="E5" s="4">
        <f>C5*D5</f>
        <v>16200</v>
      </c>
      <c r="F5" s="3">
        <v>30</v>
      </c>
      <c r="G5" s="4">
        <f>E5*F5</f>
        <v>486000</v>
      </c>
    </row>
    <row r="6" spans="1:15" x14ac:dyDescent="0.3">
      <c r="A6" s="3"/>
      <c r="B6" s="3"/>
      <c r="C6" s="4"/>
      <c r="D6" s="3"/>
      <c r="E6" s="4"/>
      <c r="F6" s="3"/>
      <c r="G6" s="4"/>
    </row>
    <row r="7" spans="1:15" x14ac:dyDescent="0.3">
      <c r="A7" s="49" t="s">
        <v>58</v>
      </c>
      <c r="B7" s="3" t="s">
        <v>56</v>
      </c>
      <c r="C7" s="4">
        <v>4000</v>
      </c>
      <c r="D7" s="3">
        <v>2</v>
      </c>
      <c r="E7" s="4">
        <f>C7*D7</f>
        <v>8000</v>
      </c>
      <c r="F7" s="3">
        <v>30</v>
      </c>
      <c r="G7" s="4">
        <f>E7*F7</f>
        <v>240000</v>
      </c>
    </row>
    <row r="8" spans="1:15" x14ac:dyDescent="0.3">
      <c r="A8" s="49"/>
      <c r="B8" s="3" t="s">
        <v>57</v>
      </c>
      <c r="C8" s="4">
        <v>7700</v>
      </c>
      <c r="D8" s="3">
        <v>2</v>
      </c>
      <c r="E8" s="4">
        <f>C8*D8</f>
        <v>15400</v>
      </c>
      <c r="F8" s="45">
        <v>30</v>
      </c>
      <c r="G8" s="4">
        <f>E8*F8</f>
        <v>462000</v>
      </c>
    </row>
    <row r="9" spans="1:15" ht="17.25" customHeight="1" x14ac:dyDescent="0.3">
      <c r="A9" s="3"/>
      <c r="B9" s="3"/>
      <c r="C9" s="3"/>
      <c r="D9" s="3"/>
      <c r="E9" s="3"/>
      <c r="F9" s="3"/>
      <c r="G9" s="3"/>
    </row>
    <row r="10" spans="1:15" x14ac:dyDescent="0.3">
      <c r="A10" s="43"/>
      <c r="B10" s="44"/>
      <c r="C10" s="4"/>
      <c r="D10" s="3"/>
      <c r="E10" s="4"/>
      <c r="F10" s="45"/>
      <c r="G10" s="4"/>
    </row>
    <row r="14" spans="1:15" x14ac:dyDescent="0.3">
      <c r="A14" s="46"/>
      <c r="B14" s="46"/>
      <c r="C14" s="52"/>
      <c r="D14" s="52"/>
      <c r="E14" s="52"/>
      <c r="F14" s="52"/>
    </row>
    <row r="15" spans="1:15" x14ac:dyDescent="0.3">
      <c r="A15" s="47"/>
      <c r="B15" s="46"/>
      <c r="C15" s="48"/>
      <c r="D15" s="46"/>
      <c r="E15" s="46"/>
      <c r="F15" s="48"/>
    </row>
  </sheetData>
  <mergeCells count="4">
    <mergeCell ref="A4:A5"/>
    <mergeCell ref="A7:A8"/>
    <mergeCell ref="A3:B3"/>
    <mergeCell ref="C14:F14"/>
  </mergeCells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6dc4bcd6-49db-4c07-9060-8acfc67cef9f"/>
    <ds:schemaRef ds:uri="fb0879af-3eba-417a-a55a-ffe6dcd6ca77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F3298A-223B-42B2-9FEF-AB506EA6B5F6}">
  <ds:schemaRefs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6dc4bcd6-49db-4c07-9060-8acfc67cef9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TM78443713</Templat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Инвентарная ведомость</vt:lpstr>
      <vt:lpstr>Затраты</vt:lpstr>
      <vt:lpstr>Прайс-Лист</vt:lpstr>
      <vt:lpstr>'Инвентарная ведомость'!Заголовки_для_печати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2023-01-14T08:19:34Z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