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одель P" sheetId="1" r:id="rId4"/>
    <sheet state="visible" name="Модель R" sheetId="2" r:id="rId5"/>
    <sheet state="visible" name="Модель О" sheetId="3" r:id="rId6"/>
  </sheets>
  <definedNames/>
  <calcPr/>
</workbook>
</file>

<file path=xl/sharedStrings.xml><?xml version="1.0" encoding="utf-8"?>
<sst xmlns="http://schemas.openxmlformats.org/spreadsheetml/2006/main" count="210" uniqueCount="36">
  <si>
    <t>1 год</t>
  </si>
  <si>
    <t>1. Инвестиции</t>
  </si>
  <si>
    <t>Капитальные расходы (CAPEX):</t>
  </si>
  <si>
    <t>Строительство ПВЗ</t>
  </si>
  <si>
    <t>Большие вливания в маркетинг</t>
  </si>
  <si>
    <t>2. Доход</t>
  </si>
  <si>
    <t>Выручка</t>
  </si>
  <si>
    <t>Количество заказов</t>
  </si>
  <si>
    <t>Средний чек</t>
  </si>
  <si>
    <t>Комиссия с продавца</t>
  </si>
  <si>
    <t>Комиссия с покупателя</t>
  </si>
  <si>
    <t>3. Пользователи</t>
  </si>
  <si>
    <t>Число пользователей</t>
  </si>
  <si>
    <t>Планируемое количество заходов в приложение</t>
  </si>
  <si>
    <t>Процент роста числа пользователей</t>
  </si>
  <si>
    <t>Процент роста числа заказов</t>
  </si>
  <si>
    <t>4. Расход</t>
  </si>
  <si>
    <t>Аренда и комунальные платяжи</t>
  </si>
  <si>
    <t>Зарплата</t>
  </si>
  <si>
    <t>Офис</t>
  </si>
  <si>
    <t>Прочие</t>
  </si>
  <si>
    <t>Расходы на маркетинг</t>
  </si>
  <si>
    <t>Стоимость привлечения одного пользователя</t>
  </si>
  <si>
    <t>Итого</t>
  </si>
  <si>
    <t>5. Финансовые показатели</t>
  </si>
  <si>
    <t>Прибыль до налогообложения</t>
  </si>
  <si>
    <t>Чистая прибыль</t>
  </si>
  <si>
    <t>Налоги</t>
  </si>
  <si>
    <t>Ставка дисконтирования</t>
  </si>
  <si>
    <t>NPV (чистая приведённая стоимость)</t>
  </si>
  <si>
    <t>IRR (внутренняя норма доходности)</t>
  </si>
  <si>
    <t>Свободные денежные потоки (FCF)</t>
  </si>
  <si>
    <t>7. Общий объём продаж</t>
  </si>
  <si>
    <t>Общий оборот</t>
  </si>
  <si>
    <t>Выплата продавцам</t>
  </si>
  <si>
    <t>2 год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</si>
</sst>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₸]#,##0.00"/>
  </numFmts>
  <fonts count="8">
    <font>
      <sz val="10.0"/>
      <color rgb="FF000000"/>
      <name val="Arial"/>
      <scheme val="minor"/>
    </font>
    <font>
      <b/>
      <sz val="16.0"/>
      <color rgb="FFFFFFFF"/>
      <name val="Arial"/>
      <scheme val="minor"/>
    </font>
    <font/>
    <font>
      <color theme="1"/>
      <name val="Arial"/>
      <scheme val="minor"/>
    </font>
    <font>
      <b/>
      <sz val="12.0"/>
      <color rgb="FFFFFFFF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3" numFmtId="0" xfId="0" applyBorder="1" applyFont="1"/>
    <xf borderId="7" fillId="0" fontId="3" numFmtId="0" xfId="0" applyAlignment="1" applyBorder="1" applyFont="1">
      <alignment readingOrder="0"/>
    </xf>
    <xf borderId="7" fillId="3" fontId="4" numFmtId="0" xfId="0" applyAlignment="1" applyBorder="1" applyFill="1" applyFont="1">
      <alignment readingOrder="0"/>
    </xf>
    <xf borderId="7" fillId="3" fontId="5" numFmtId="164" xfId="0" applyAlignment="1" applyBorder="1" applyFont="1" applyNumberFormat="1">
      <alignment readingOrder="0"/>
    </xf>
    <xf borderId="7" fillId="3" fontId="3" numFmtId="0" xfId="0" applyBorder="1" applyFont="1"/>
    <xf borderId="7" fillId="0" fontId="3" numFmtId="164" xfId="0" applyAlignment="1" applyBorder="1" applyFont="1" applyNumberFormat="1">
      <alignment readingOrder="0"/>
    </xf>
    <xf borderId="7" fillId="0" fontId="3" numFmtId="164" xfId="0" applyBorder="1" applyFont="1" applyNumberFormat="1"/>
    <xf borderId="7" fillId="0" fontId="6" numFmtId="164" xfId="0" applyBorder="1" applyFont="1" applyNumberFormat="1"/>
    <xf borderId="7" fillId="0" fontId="3" numFmtId="49" xfId="0" applyAlignment="1" applyBorder="1" applyFont="1" applyNumberFormat="1">
      <alignment horizontal="right" readingOrder="0"/>
    </xf>
    <xf borderId="7" fillId="0" fontId="3" numFmtId="49" xfId="0" applyAlignment="1" applyBorder="1" applyFont="1" applyNumberFormat="1">
      <alignment horizontal="right"/>
    </xf>
    <xf borderId="7" fillId="0" fontId="3" numFmtId="10" xfId="0" applyAlignment="1" applyBorder="1" applyFont="1" applyNumberFormat="1">
      <alignment readingOrder="0"/>
    </xf>
    <xf borderId="7" fillId="0" fontId="3" numFmtId="9" xfId="0" applyAlignment="1" applyBorder="1" applyFont="1" applyNumberFormat="1">
      <alignment readingOrder="0"/>
    </xf>
    <xf borderId="7" fillId="0" fontId="7" numFmtId="0" xfId="0" applyAlignment="1" applyBorder="1" applyFont="1">
      <alignment readingOrder="0"/>
    </xf>
    <xf borderId="7" fillId="0" fontId="7" numFmtId="164" xfId="0" applyAlignment="1" applyBorder="1" applyFont="1" applyNumberFormat="1">
      <alignment horizontal="right"/>
    </xf>
    <xf borderId="7" fillId="0" fontId="7" numFmtId="164" xfId="0" applyAlignment="1" applyBorder="1" applyFont="1" applyNumberFormat="1">
      <alignment horizontal="right" readingOrder="0"/>
    </xf>
    <xf borderId="7" fillId="0" fontId="3" numFmtId="4" xfId="0" applyAlignment="1" applyBorder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38"/>
    <col customWidth="1" min="2" max="2" width="31.63"/>
    <col customWidth="1" min="3" max="3" width="18.13"/>
    <col customWidth="1" min="4" max="4" width="18.25"/>
    <col customWidth="1" min="5" max="5" width="17.88"/>
    <col customWidth="1" min="6" max="6" width="16.5"/>
    <col customWidth="1" min="7" max="7" width="16.88"/>
    <col customWidth="1" min="8" max="8" width="16.5"/>
    <col customWidth="1" min="9" max="9" width="16.63"/>
    <col customWidth="1" min="10" max="10" width="16.75"/>
    <col customWidth="1" min="11" max="11" width="17.25"/>
    <col customWidth="1" min="12" max="12" width="16.5"/>
    <col customWidth="1" min="13" max="13" width="17.0"/>
    <col customWidth="1" min="14" max="14" width="16.38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>
      <c r="A3" s="7"/>
      <c r="B3" s="7"/>
      <c r="C3" s="8">
        <v>1.0</v>
      </c>
      <c r="D3" s="8">
        <v>2.0</v>
      </c>
      <c r="E3" s="8">
        <v>3.0</v>
      </c>
      <c r="F3" s="8">
        <v>4.0</v>
      </c>
      <c r="G3" s="8">
        <v>5.0</v>
      </c>
      <c r="H3" s="8">
        <v>6.0</v>
      </c>
      <c r="I3" s="8">
        <v>7.0</v>
      </c>
      <c r="J3" s="8">
        <v>8.0</v>
      </c>
      <c r="K3" s="8">
        <v>9.0</v>
      </c>
      <c r="L3" s="8">
        <v>10.0</v>
      </c>
      <c r="M3" s="8">
        <v>11.0</v>
      </c>
      <c r="N3" s="8">
        <v>12.0</v>
      </c>
    </row>
    <row r="4">
      <c r="A4" s="9" t="s">
        <v>1</v>
      </c>
      <c r="B4" s="10">
        <v>5.1E7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>
      <c r="A5" s="8" t="s">
        <v>2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>
      <c r="A6" s="8" t="s">
        <v>3</v>
      </c>
      <c r="B6" s="7"/>
      <c r="C6" s="12">
        <v>1.0E7</v>
      </c>
      <c r="D6" s="13"/>
      <c r="E6" s="13"/>
      <c r="F6" s="13"/>
      <c r="G6" s="13"/>
      <c r="H6" s="12">
        <v>1.0E7</v>
      </c>
      <c r="I6" s="13"/>
      <c r="J6" s="13"/>
      <c r="K6" s="13"/>
      <c r="L6" s="13"/>
      <c r="M6" s="13"/>
      <c r="N6" s="13"/>
    </row>
    <row r="7">
      <c r="A7" s="8" t="s">
        <v>4</v>
      </c>
      <c r="B7" s="7"/>
      <c r="C7" s="12">
        <v>3500000.0</v>
      </c>
      <c r="D7" s="13"/>
      <c r="E7" s="13"/>
      <c r="F7" s="13"/>
      <c r="G7" s="13"/>
      <c r="H7" s="12">
        <v>3500000.0</v>
      </c>
      <c r="I7" s="13"/>
      <c r="J7" s="13"/>
      <c r="K7" s="13"/>
      <c r="L7" s="13"/>
      <c r="M7" s="13"/>
      <c r="N7" s="13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>
      <c r="A9" s="9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>
      <c r="A10" s="8" t="s">
        <v>6</v>
      </c>
      <c r="B10" s="7"/>
      <c r="C10" s="14">
        <f t="shared" ref="C10:N10" si="1">C13+C14</f>
        <v>5760000</v>
      </c>
      <c r="D10" s="14">
        <f t="shared" si="1"/>
        <v>6048000</v>
      </c>
      <c r="E10" s="14">
        <f t="shared" si="1"/>
        <v>6350400</v>
      </c>
      <c r="F10" s="14">
        <f t="shared" si="1"/>
        <v>6668160</v>
      </c>
      <c r="G10" s="14">
        <f t="shared" si="1"/>
        <v>7002240</v>
      </c>
      <c r="H10" s="14">
        <f t="shared" si="1"/>
        <v>15845760</v>
      </c>
      <c r="I10" s="14">
        <f t="shared" si="1"/>
        <v>16638720</v>
      </c>
      <c r="J10" s="14">
        <f t="shared" si="1"/>
        <v>17471040</v>
      </c>
      <c r="K10" s="14">
        <f t="shared" si="1"/>
        <v>18344640</v>
      </c>
      <c r="L10" s="14">
        <f t="shared" si="1"/>
        <v>19262400</v>
      </c>
      <c r="M10" s="14">
        <f t="shared" si="1"/>
        <v>20226240</v>
      </c>
      <c r="N10" s="14">
        <f t="shared" si="1"/>
        <v>21238080</v>
      </c>
    </row>
    <row r="11">
      <c r="A11" s="8" t="s">
        <v>7</v>
      </c>
      <c r="B11" s="7"/>
      <c r="C11" s="15">
        <f>ROUNDUP(6000,(0))</f>
        <v>6000</v>
      </c>
      <c r="D11" s="16">
        <f t="shared" ref="D11:G11" si="2">C11+D20</f>
        <v>6300</v>
      </c>
      <c r="E11" s="16">
        <f t="shared" si="2"/>
        <v>6615</v>
      </c>
      <c r="F11" s="16">
        <f t="shared" si="2"/>
        <v>6946</v>
      </c>
      <c r="G11" s="16">
        <f t="shared" si="2"/>
        <v>7294</v>
      </c>
      <c r="H11" s="16">
        <f>H17*6</f>
        <v>16506</v>
      </c>
      <c r="I11" s="16">
        <f t="shared" ref="I11:N11" si="3">H11+I20</f>
        <v>17332</v>
      </c>
      <c r="J11" s="16">
        <f t="shared" si="3"/>
        <v>18199</v>
      </c>
      <c r="K11" s="16">
        <f t="shared" si="3"/>
        <v>19109</v>
      </c>
      <c r="L11" s="16">
        <f t="shared" si="3"/>
        <v>20065</v>
      </c>
      <c r="M11" s="16">
        <f t="shared" si="3"/>
        <v>21069</v>
      </c>
      <c r="N11" s="16">
        <f t="shared" si="3"/>
        <v>22123</v>
      </c>
    </row>
    <row r="12">
      <c r="A12" s="8" t="s">
        <v>8</v>
      </c>
      <c r="B12" s="7"/>
      <c r="C12" s="12">
        <v>10000.0</v>
      </c>
      <c r="D12" s="12">
        <v>10000.0</v>
      </c>
      <c r="E12" s="12">
        <v>10000.0</v>
      </c>
      <c r="F12" s="12">
        <v>10000.0</v>
      </c>
      <c r="G12" s="12">
        <v>10000.0</v>
      </c>
      <c r="H12" s="12">
        <v>10000.0</v>
      </c>
      <c r="I12" s="12">
        <v>10000.0</v>
      </c>
      <c r="J12" s="12">
        <v>10000.0</v>
      </c>
      <c r="K12" s="12">
        <v>10000.0</v>
      </c>
      <c r="L12" s="12">
        <v>10000.0</v>
      </c>
      <c r="M12" s="12">
        <v>10000.0</v>
      </c>
      <c r="N12" s="12">
        <v>10000.0</v>
      </c>
    </row>
    <row r="13">
      <c r="A13" s="8" t="s">
        <v>9</v>
      </c>
      <c r="B13" s="17">
        <v>0.061</v>
      </c>
      <c r="C13" s="13">
        <f>(C12*C11)*B13</f>
        <v>3660000</v>
      </c>
      <c r="D13" s="13">
        <f>(D12*D11)*B13</f>
        <v>3843000</v>
      </c>
      <c r="E13" s="13">
        <f>(E12*E11)*B13</f>
        <v>4035150</v>
      </c>
      <c r="F13" s="13">
        <f>(F11*F12)*B13</f>
        <v>4237060</v>
      </c>
      <c r="G13" s="13">
        <f>(G11*G12)*B13</f>
        <v>4449340</v>
      </c>
      <c r="H13" s="13">
        <f>(H12*H11)*B13</f>
        <v>10068660</v>
      </c>
      <c r="I13" s="13">
        <f>(I11*I12)*B13</f>
        <v>10572520</v>
      </c>
      <c r="J13" s="13">
        <f>(J11*J12)*B13</f>
        <v>11101390</v>
      </c>
      <c r="K13" s="13">
        <f>(K11*K12)*B13</f>
        <v>11656490</v>
      </c>
      <c r="L13" s="13">
        <f>(L11*L12)*B13</f>
        <v>12239650</v>
      </c>
      <c r="M13" s="13">
        <f>(M11*M12)*B13</f>
        <v>12852090</v>
      </c>
      <c r="N13" s="13">
        <f>(N11*N12)*B13</f>
        <v>13495030</v>
      </c>
    </row>
    <row r="14">
      <c r="A14" s="8" t="s">
        <v>10</v>
      </c>
      <c r="B14" s="12">
        <v>350.0</v>
      </c>
      <c r="C14" s="13">
        <f>B14*C11</f>
        <v>2100000</v>
      </c>
      <c r="D14" s="13">
        <f>D11*B14</f>
        <v>2205000</v>
      </c>
      <c r="E14" s="13">
        <f>E11*B14</f>
        <v>2315250</v>
      </c>
      <c r="F14" s="13">
        <f>F11*B14</f>
        <v>2431100</v>
      </c>
      <c r="G14" s="13">
        <f>G11*B14</f>
        <v>2552900</v>
      </c>
      <c r="H14" s="13">
        <f>H11*B14</f>
        <v>5777100</v>
      </c>
      <c r="I14" s="13">
        <f>I11*B14</f>
        <v>6066200</v>
      </c>
      <c r="J14" s="13">
        <f>J11*B14</f>
        <v>6369650</v>
      </c>
      <c r="K14" s="13">
        <f>K11*B14</f>
        <v>6688150</v>
      </c>
      <c r="L14" s="13">
        <f>L11*B14</f>
        <v>7022750</v>
      </c>
      <c r="M14" s="13">
        <f>M11*B14</f>
        <v>7374150</v>
      </c>
      <c r="N14" s="13">
        <f>N11*B14</f>
        <v>7743050</v>
      </c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>
      <c r="A16" s="9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>
      <c r="A17" s="8" t="s">
        <v>12</v>
      </c>
      <c r="B17" s="7"/>
      <c r="C17" s="8">
        <v>1000.0</v>
      </c>
      <c r="D17" s="7">
        <f>C17+D19</f>
        <v>1150</v>
      </c>
      <c r="E17" s="16">
        <f>E19+D17</f>
        <v>1323</v>
      </c>
      <c r="F17" s="16">
        <f t="shared" ref="F17:G17" si="4">E17+F19</f>
        <v>1522</v>
      </c>
      <c r="G17" s="16">
        <f t="shared" si="4"/>
        <v>1751</v>
      </c>
      <c r="H17" s="16">
        <f>G17+1000</f>
        <v>2751</v>
      </c>
      <c r="I17" s="16">
        <f t="shared" ref="I17:N17" si="5">H17+I19</f>
        <v>3164</v>
      </c>
      <c r="J17" s="16">
        <f t="shared" si="5"/>
        <v>3639</v>
      </c>
      <c r="K17" s="16">
        <f t="shared" si="5"/>
        <v>4185</v>
      </c>
      <c r="L17" s="16">
        <f t="shared" si="5"/>
        <v>4813</v>
      </c>
      <c r="M17" s="16">
        <f t="shared" si="5"/>
        <v>5535</v>
      </c>
      <c r="N17" s="16">
        <f t="shared" si="5"/>
        <v>6366</v>
      </c>
    </row>
    <row r="18">
      <c r="A18" s="8" t="s">
        <v>13</v>
      </c>
      <c r="B18" s="7"/>
      <c r="C18" s="8">
        <v>60000.0</v>
      </c>
      <c r="D18" s="7">
        <f t="shared" ref="D18:N18" si="6">D17*60</f>
        <v>69000</v>
      </c>
      <c r="E18" s="7">
        <f t="shared" si="6"/>
        <v>79380</v>
      </c>
      <c r="F18" s="7">
        <f t="shared" si="6"/>
        <v>91320</v>
      </c>
      <c r="G18" s="7">
        <f t="shared" si="6"/>
        <v>105060</v>
      </c>
      <c r="H18" s="7">
        <f t="shared" si="6"/>
        <v>165060</v>
      </c>
      <c r="I18" s="7">
        <f t="shared" si="6"/>
        <v>189840</v>
      </c>
      <c r="J18" s="7">
        <f t="shared" si="6"/>
        <v>218340</v>
      </c>
      <c r="K18" s="7">
        <f t="shared" si="6"/>
        <v>251100</v>
      </c>
      <c r="L18" s="7">
        <f t="shared" si="6"/>
        <v>288780</v>
      </c>
      <c r="M18" s="7">
        <f t="shared" si="6"/>
        <v>332100</v>
      </c>
      <c r="N18" s="7">
        <f t="shared" si="6"/>
        <v>381960</v>
      </c>
    </row>
    <row r="19">
      <c r="A19" s="8" t="s">
        <v>14</v>
      </c>
      <c r="B19" s="18">
        <v>0.15</v>
      </c>
      <c r="C19" s="7"/>
      <c r="D19" s="7">
        <f>C17*B19</f>
        <v>150</v>
      </c>
      <c r="E19" s="16">
        <f>ROUNDUP(D17*B19)</f>
        <v>173</v>
      </c>
      <c r="F19" s="16">
        <f>ROUNDUP(E17*B19)</f>
        <v>199</v>
      </c>
      <c r="G19" s="16">
        <f>ROUNDUP(F17*B19)</f>
        <v>229</v>
      </c>
      <c r="H19" s="16"/>
      <c r="I19" s="16">
        <f>ROUNDUP(H17*B19)</f>
        <v>413</v>
      </c>
      <c r="J19" s="16">
        <f>ROUNDUP(I17*B19)</f>
        <v>475</v>
      </c>
      <c r="K19" s="16">
        <f>ROUNDUP(J17*B19)</f>
        <v>546</v>
      </c>
      <c r="L19" s="16">
        <f>ROUNDUP(K17*B19)</f>
        <v>628</v>
      </c>
      <c r="M19" s="16">
        <f>ROUNDUP(L17*B19)</f>
        <v>722</v>
      </c>
      <c r="N19" s="16">
        <f>ROUNDUP(M17*B19)</f>
        <v>831</v>
      </c>
    </row>
    <row r="20">
      <c r="A20" s="8" t="s">
        <v>15</v>
      </c>
      <c r="B20" s="18">
        <v>0.05</v>
      </c>
      <c r="C20" s="7"/>
      <c r="D20" s="7">
        <f>C11*B20</f>
        <v>300</v>
      </c>
      <c r="E20" s="7">
        <f>D11*B20</f>
        <v>315</v>
      </c>
      <c r="F20" s="16">
        <f>ROUNDUP(E11*B20)</f>
        <v>331</v>
      </c>
      <c r="G20" s="16">
        <f>ROUNDUP(F11*B20)</f>
        <v>348</v>
      </c>
      <c r="H20" s="16"/>
      <c r="I20" s="16">
        <f>ROUNDUP(H11*B20)</f>
        <v>826</v>
      </c>
      <c r="J20" s="16">
        <f>ROUNDUP(I11*B20)</f>
        <v>867</v>
      </c>
      <c r="K20" s="16">
        <f>ROUNDUP(J11*B20)</f>
        <v>910</v>
      </c>
      <c r="L20" s="16">
        <f>ROUNDUP(K11*B20)</f>
        <v>956</v>
      </c>
      <c r="M20" s="16">
        <f>ROUNDUP(L11*B20)</f>
        <v>1004</v>
      </c>
      <c r="N20" s="16">
        <f>ROUNDUP(M11*B20)</f>
        <v>1054</v>
      </c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>
      <c r="A22" s="9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9" t="s">
        <v>17</v>
      </c>
      <c r="B23" s="20"/>
      <c r="C23" s="21">
        <v>-500000.0</v>
      </c>
      <c r="D23" s="21">
        <v>-500000.0</v>
      </c>
      <c r="E23" s="21">
        <v>-500000.0</v>
      </c>
      <c r="F23" s="21">
        <v>-500000.0</v>
      </c>
      <c r="G23" s="21">
        <v>-500000.0</v>
      </c>
      <c r="H23" s="21">
        <v>-1000000.0</v>
      </c>
      <c r="I23" s="21">
        <v>-1000000.0</v>
      </c>
      <c r="J23" s="21">
        <v>-1000000.0</v>
      </c>
      <c r="K23" s="21">
        <v>-1000000.0</v>
      </c>
      <c r="L23" s="21">
        <v>-1000000.0</v>
      </c>
      <c r="M23" s="21">
        <v>-1000000.0</v>
      </c>
      <c r="N23" s="12">
        <v>-1000000.0</v>
      </c>
    </row>
    <row r="24">
      <c r="A24" s="19" t="s">
        <v>18</v>
      </c>
      <c r="B24" s="20"/>
      <c r="C24" s="21">
        <v>-3000000.0</v>
      </c>
      <c r="D24" s="21">
        <v>-3000000.0</v>
      </c>
      <c r="E24" s="21">
        <v>-3000000.0</v>
      </c>
      <c r="F24" s="21">
        <v>-3000000.0</v>
      </c>
      <c r="G24" s="21">
        <v>-3000000.0</v>
      </c>
      <c r="H24" s="21">
        <v>-4500000.0</v>
      </c>
      <c r="I24" s="21">
        <v>-4500000.0</v>
      </c>
      <c r="J24" s="21">
        <v>-4500000.0</v>
      </c>
      <c r="K24" s="21">
        <v>-4500000.0</v>
      </c>
      <c r="L24" s="21">
        <v>-4500000.0</v>
      </c>
      <c r="M24" s="21">
        <v>-4500000.0</v>
      </c>
      <c r="N24" s="12">
        <v>-4500000.0</v>
      </c>
    </row>
    <row r="25">
      <c r="A25" s="19" t="s">
        <v>19</v>
      </c>
      <c r="B25" s="20"/>
      <c r="C25" s="21">
        <v>-300000.0</v>
      </c>
      <c r="D25" s="20">
        <f t="shared" ref="D25:M25" si="7">C25</f>
        <v>-300000</v>
      </c>
      <c r="E25" s="20">
        <f t="shared" si="7"/>
        <v>-300000</v>
      </c>
      <c r="F25" s="20">
        <f t="shared" si="7"/>
        <v>-300000</v>
      </c>
      <c r="G25" s="20">
        <f t="shared" si="7"/>
        <v>-300000</v>
      </c>
      <c r="H25" s="20">
        <f t="shared" si="7"/>
        <v>-300000</v>
      </c>
      <c r="I25" s="20">
        <f t="shared" si="7"/>
        <v>-300000</v>
      </c>
      <c r="J25" s="20">
        <f t="shared" si="7"/>
        <v>-300000</v>
      </c>
      <c r="K25" s="20">
        <f t="shared" si="7"/>
        <v>-300000</v>
      </c>
      <c r="L25" s="20">
        <f t="shared" si="7"/>
        <v>-300000</v>
      </c>
      <c r="M25" s="20">
        <f t="shared" si="7"/>
        <v>-300000</v>
      </c>
      <c r="N25" s="12">
        <v>-300000.0</v>
      </c>
    </row>
    <row r="26">
      <c r="A26" s="19" t="s">
        <v>20</v>
      </c>
      <c r="B26" s="20"/>
      <c r="C26" s="21">
        <v>-500000.0</v>
      </c>
      <c r="D26" s="20">
        <f t="shared" ref="D26:M26" si="8">C26</f>
        <v>-500000</v>
      </c>
      <c r="E26" s="20">
        <f t="shared" si="8"/>
        <v>-500000</v>
      </c>
      <c r="F26" s="20">
        <f t="shared" si="8"/>
        <v>-500000</v>
      </c>
      <c r="G26" s="20">
        <f t="shared" si="8"/>
        <v>-500000</v>
      </c>
      <c r="H26" s="20">
        <f t="shared" si="8"/>
        <v>-500000</v>
      </c>
      <c r="I26" s="20">
        <f t="shared" si="8"/>
        <v>-500000</v>
      </c>
      <c r="J26" s="20">
        <f t="shared" si="8"/>
        <v>-500000</v>
      </c>
      <c r="K26" s="20">
        <f t="shared" si="8"/>
        <v>-500000</v>
      </c>
      <c r="L26" s="20">
        <f t="shared" si="8"/>
        <v>-500000</v>
      </c>
      <c r="M26" s="20">
        <f t="shared" si="8"/>
        <v>-500000</v>
      </c>
      <c r="N26" s="12">
        <v>-500000.0</v>
      </c>
    </row>
    <row r="27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>
      <c r="A28" s="8" t="s">
        <v>21</v>
      </c>
      <c r="B28" s="13"/>
      <c r="C28" s="12">
        <v>-3500000.0</v>
      </c>
      <c r="D28" s="13">
        <f>-((D19*B29)+500000)</f>
        <v>-627500</v>
      </c>
      <c r="E28" s="13">
        <f>-((E20*B29)+500000)</f>
        <v>-767750</v>
      </c>
      <c r="F28" s="13">
        <f>-((F20*B29)+500000)</f>
        <v>-781350</v>
      </c>
      <c r="G28" s="13">
        <f>-(G20*B29+(500000))</f>
        <v>-795800</v>
      </c>
      <c r="H28" s="12">
        <v>-3500000.0</v>
      </c>
      <c r="I28" s="13">
        <f>-(I20*B29+(500000))</f>
        <v>-1202100</v>
      </c>
      <c r="J28" s="13">
        <f>-(J20*B29+(500000))</f>
        <v>-1236950</v>
      </c>
      <c r="K28" s="13">
        <f>-(K20*B29+(500000))</f>
        <v>-1273500</v>
      </c>
      <c r="L28" s="13">
        <f>-(L20*B29+(500000))</f>
        <v>-1312600</v>
      </c>
      <c r="M28" s="13">
        <f>-(M20*B29+(500000))</f>
        <v>-1353400</v>
      </c>
      <c r="N28" s="13">
        <f>-(N20*B29+(500000))</f>
        <v>-1395900</v>
      </c>
    </row>
    <row r="29">
      <c r="A29" s="8" t="s">
        <v>22</v>
      </c>
      <c r="B29" s="12">
        <v>850.0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>
      <c r="A30" s="8" t="s">
        <v>23</v>
      </c>
      <c r="B30" s="13"/>
      <c r="C30" s="13">
        <f t="shared" ref="C30:D30" si="9">SUM(C23:C29)</f>
        <v>-7800000</v>
      </c>
      <c r="D30" s="13">
        <f t="shared" si="9"/>
        <v>-4927500</v>
      </c>
      <c r="E30" s="13">
        <f>SUM(E22:E29)</f>
        <v>-5067750</v>
      </c>
      <c r="F30" s="13">
        <f t="shared" ref="F30:N30" si="10">SUM(F23:F29)</f>
        <v>-5081350</v>
      </c>
      <c r="G30" s="13">
        <f t="shared" si="10"/>
        <v>-5095800</v>
      </c>
      <c r="H30" s="13">
        <f t="shared" si="10"/>
        <v>-9800000</v>
      </c>
      <c r="I30" s="13">
        <f t="shared" si="10"/>
        <v>-7502100</v>
      </c>
      <c r="J30" s="13">
        <f t="shared" si="10"/>
        <v>-7536950</v>
      </c>
      <c r="K30" s="13">
        <f t="shared" si="10"/>
        <v>-7573500</v>
      </c>
      <c r="L30" s="13">
        <f t="shared" si="10"/>
        <v>-7612600</v>
      </c>
      <c r="M30" s="13">
        <f t="shared" si="10"/>
        <v>-7653400</v>
      </c>
      <c r="N30" s="13">
        <f t="shared" si="10"/>
        <v>-7695900</v>
      </c>
    </row>
    <row r="31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>
      <c r="A32" s="9" t="s">
        <v>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8" t="s">
        <v>25</v>
      </c>
      <c r="B33" s="7"/>
      <c r="C33" s="13">
        <f>C10-(C23-C24-C25-C26)</f>
        <v>2460000</v>
      </c>
      <c r="D33" s="13">
        <f t="shared" ref="D33:G33" si="11">D10+D30</f>
        <v>1120500</v>
      </c>
      <c r="E33" s="13">
        <f t="shared" si="11"/>
        <v>1282650</v>
      </c>
      <c r="F33" s="13">
        <f t="shared" si="11"/>
        <v>1586810</v>
      </c>
      <c r="G33" s="13">
        <f t="shared" si="11"/>
        <v>1906440</v>
      </c>
      <c r="H33" s="13">
        <f>H10+H23+H24+H25+H26</f>
        <v>9545760</v>
      </c>
      <c r="I33" s="13">
        <f t="shared" ref="I33:N33" si="12">I10+I30</f>
        <v>9136620</v>
      </c>
      <c r="J33" s="13">
        <f t="shared" si="12"/>
        <v>9934090</v>
      </c>
      <c r="K33" s="13">
        <f t="shared" si="12"/>
        <v>10771140</v>
      </c>
      <c r="L33" s="13">
        <f t="shared" si="12"/>
        <v>11649800</v>
      </c>
      <c r="M33" s="13">
        <f t="shared" si="12"/>
        <v>12572840</v>
      </c>
      <c r="N33" s="13">
        <f t="shared" si="12"/>
        <v>13542180</v>
      </c>
    </row>
    <row r="34">
      <c r="A34" s="8" t="s">
        <v>26</v>
      </c>
      <c r="B34" s="18"/>
      <c r="C34" s="13">
        <f>C35+C33</f>
        <v>2386200</v>
      </c>
      <c r="D34" s="13">
        <f t="shared" ref="D34:N34" si="13">D33+D35</f>
        <v>1086885</v>
      </c>
      <c r="E34" s="13">
        <f t="shared" si="13"/>
        <v>1244170.5</v>
      </c>
      <c r="F34" s="13">
        <f t="shared" si="13"/>
        <v>1539205.7</v>
      </c>
      <c r="G34" s="13">
        <f t="shared" si="13"/>
        <v>1849246.8</v>
      </c>
      <c r="H34" s="13">
        <f t="shared" si="13"/>
        <v>9259387.2</v>
      </c>
      <c r="I34" s="13">
        <f t="shared" si="13"/>
        <v>8862521.4</v>
      </c>
      <c r="J34" s="13">
        <f t="shared" si="13"/>
        <v>9636067.3</v>
      </c>
      <c r="K34" s="13">
        <f t="shared" si="13"/>
        <v>10448005.8</v>
      </c>
      <c r="L34" s="13">
        <f t="shared" si="13"/>
        <v>11300306</v>
      </c>
      <c r="M34" s="13">
        <f t="shared" si="13"/>
        <v>12195654.8</v>
      </c>
      <c r="N34" s="13">
        <f t="shared" si="13"/>
        <v>13135914.6</v>
      </c>
    </row>
    <row r="35">
      <c r="A35" s="8" t="s">
        <v>27</v>
      </c>
      <c r="B35" s="18">
        <v>-0.03</v>
      </c>
      <c r="C35" s="13">
        <f>C33*B35</f>
        <v>-73800</v>
      </c>
      <c r="D35" s="13">
        <f>D33*B35</f>
        <v>-33615</v>
      </c>
      <c r="E35" s="13">
        <f>E33*B35</f>
        <v>-38479.5</v>
      </c>
      <c r="F35" s="13">
        <f>F33*B35</f>
        <v>-47604.3</v>
      </c>
      <c r="G35" s="13">
        <f>G33*B35</f>
        <v>-57193.2</v>
      </c>
      <c r="H35" s="13">
        <f>H33*B35</f>
        <v>-286372.8</v>
      </c>
      <c r="I35" s="13">
        <f>I33*B35</f>
        <v>-274098.6</v>
      </c>
      <c r="J35" s="13">
        <f>J33*B35</f>
        <v>-298022.7</v>
      </c>
      <c r="K35" s="13">
        <f>K33*B35</f>
        <v>-323134.2</v>
      </c>
      <c r="L35" s="13">
        <f>L33*B35</f>
        <v>-349494</v>
      </c>
      <c r="M35" s="13">
        <f>M33*B35</f>
        <v>-377185.2</v>
      </c>
      <c r="N35" s="13">
        <f>N33*B35</f>
        <v>-406265.4</v>
      </c>
    </row>
    <row r="36">
      <c r="A36" s="8" t="s">
        <v>28</v>
      </c>
      <c r="B36" s="18">
        <v>0.01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>
      <c r="A37" s="8" t="s">
        <v>29</v>
      </c>
      <c r="B37" s="13">
        <f t="array" ref="B37">NPV(0.01, C15:N39) + B39</f>
        <v>61081765.57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>
      <c r="A38" s="8" t="s">
        <v>30</v>
      </c>
      <c r="B38" s="22">
        <f>IRR(B39:N39)*12</f>
        <v>8.583793825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>
      <c r="A39" s="8" t="s">
        <v>31</v>
      </c>
      <c r="B39" s="12">
        <v>-5.1E7</v>
      </c>
      <c r="C39" s="13">
        <f>B4+C42+C43+C35+C34+C30-C7-C6</f>
        <v>35672400</v>
      </c>
      <c r="D39" s="13">
        <f t="shared" ref="D39:G39" si="14">C39+D42+D43+D35+D34+D30</f>
        <v>35641170</v>
      </c>
      <c r="E39" s="13">
        <f t="shared" si="14"/>
        <v>35814261</v>
      </c>
      <c r="F39" s="13">
        <f t="shared" si="14"/>
        <v>36461572.4</v>
      </c>
      <c r="G39" s="13">
        <f t="shared" si="14"/>
        <v>37607166</v>
      </c>
      <c r="H39" s="13">
        <f>G39+H42+H43+H35+H34+H30-H7-H6</f>
        <v>33348840.4</v>
      </c>
      <c r="I39" s="13">
        <f>H39+I42+I43+I35+I34+I30</f>
        <v>45007683.2</v>
      </c>
      <c r="J39" s="13">
        <f>I39+J42+J43+J35+J30</f>
        <v>48274100.5</v>
      </c>
      <c r="K39" s="13">
        <f t="shared" ref="K39:N39" si="15">J39+K42+K43+K35+K34+K30</f>
        <v>62481962.1</v>
      </c>
      <c r="L39" s="13">
        <f t="shared" si="15"/>
        <v>78059824.1</v>
      </c>
      <c r="M39" s="13">
        <f t="shared" si="15"/>
        <v>95076983.7</v>
      </c>
      <c r="N39" s="13">
        <f t="shared" si="15"/>
        <v>113605762.9</v>
      </c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>
      <c r="A41" s="9" t="s">
        <v>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8" t="s">
        <v>33</v>
      </c>
      <c r="B42" s="7"/>
      <c r="C42" s="13">
        <f t="shared" ref="C42:N42" si="16">C11*C12</f>
        <v>60000000</v>
      </c>
      <c r="D42" s="13">
        <f t="shared" si="16"/>
        <v>63000000</v>
      </c>
      <c r="E42" s="13">
        <f t="shared" si="16"/>
        <v>66150000</v>
      </c>
      <c r="F42" s="13">
        <f t="shared" si="16"/>
        <v>69460000</v>
      </c>
      <c r="G42" s="13">
        <f t="shared" si="16"/>
        <v>72940000</v>
      </c>
      <c r="H42" s="13">
        <f t="shared" si="16"/>
        <v>165060000</v>
      </c>
      <c r="I42" s="13">
        <f t="shared" si="16"/>
        <v>173320000</v>
      </c>
      <c r="J42" s="13">
        <f t="shared" si="16"/>
        <v>181990000</v>
      </c>
      <c r="K42" s="13">
        <f t="shared" si="16"/>
        <v>191090000</v>
      </c>
      <c r="L42" s="13">
        <f t="shared" si="16"/>
        <v>200650000</v>
      </c>
      <c r="M42" s="13">
        <f t="shared" si="16"/>
        <v>210690000</v>
      </c>
      <c r="N42" s="13">
        <f t="shared" si="16"/>
        <v>221230000</v>
      </c>
    </row>
    <row r="43">
      <c r="A43" s="8" t="s">
        <v>34</v>
      </c>
      <c r="B43" s="7"/>
      <c r="C43" s="13">
        <f t="shared" ref="C43:N43" si="17">C13-C42</f>
        <v>-56340000</v>
      </c>
      <c r="D43" s="13">
        <f t="shared" si="17"/>
        <v>-59157000</v>
      </c>
      <c r="E43" s="13">
        <f t="shared" si="17"/>
        <v>-62114850</v>
      </c>
      <c r="F43" s="13">
        <f t="shared" si="17"/>
        <v>-65222940</v>
      </c>
      <c r="G43" s="13">
        <f t="shared" si="17"/>
        <v>-68490660</v>
      </c>
      <c r="H43" s="13">
        <f t="shared" si="17"/>
        <v>-154991340</v>
      </c>
      <c r="I43" s="13">
        <f t="shared" si="17"/>
        <v>-162747480</v>
      </c>
      <c r="J43" s="13">
        <f t="shared" si="17"/>
        <v>-170888610</v>
      </c>
      <c r="K43" s="13">
        <f t="shared" si="17"/>
        <v>-179433510</v>
      </c>
      <c r="L43" s="13">
        <f t="shared" si="17"/>
        <v>-188410350</v>
      </c>
      <c r="M43" s="13">
        <f t="shared" si="17"/>
        <v>-197837910</v>
      </c>
      <c r="N43" s="13">
        <f t="shared" si="17"/>
        <v>-207734970</v>
      </c>
    </row>
    <row r="45">
      <c r="D45" s="23"/>
    </row>
    <row r="46">
      <c r="A46" s="1" t="s">
        <v>35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>
      <c r="A48" s="7"/>
      <c r="B48" s="7"/>
      <c r="C48" s="8">
        <v>13.0</v>
      </c>
      <c r="D48" s="8">
        <v>14.0</v>
      </c>
      <c r="E48" s="8">
        <v>15.0</v>
      </c>
      <c r="F48" s="8">
        <v>16.0</v>
      </c>
      <c r="G48" s="8">
        <v>17.0</v>
      </c>
      <c r="H48" s="8">
        <v>18.0</v>
      </c>
      <c r="I48" s="8">
        <v>19.0</v>
      </c>
      <c r="J48" s="8">
        <v>20.0</v>
      </c>
      <c r="K48" s="8">
        <v>21.0</v>
      </c>
      <c r="L48" s="8">
        <v>22.0</v>
      </c>
      <c r="M48" s="8">
        <v>23.0</v>
      </c>
      <c r="N48" s="8">
        <v>24.0</v>
      </c>
    </row>
    <row r="49">
      <c r="A49" s="9" t="s">
        <v>1</v>
      </c>
      <c r="B49" s="10">
        <v>2.5E8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8" t="s">
        <v>2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>
      <c r="A51" s="8" t="s">
        <v>3</v>
      </c>
      <c r="B51" s="7"/>
      <c r="C51" s="12">
        <v>1.8E8</v>
      </c>
      <c r="D51" s="13"/>
      <c r="E51" s="13"/>
      <c r="F51" s="13"/>
      <c r="G51" s="13"/>
      <c r="H51" s="12"/>
      <c r="I51" s="13"/>
      <c r="J51" s="13"/>
      <c r="K51" s="13"/>
      <c r="L51" s="13"/>
      <c r="M51" s="13"/>
      <c r="N51" s="13"/>
    </row>
    <row r="52">
      <c r="A52" s="8" t="s">
        <v>4</v>
      </c>
      <c r="B52" s="7"/>
      <c r="C52" s="12">
        <v>6.3E7</v>
      </c>
      <c r="D52" s="13"/>
      <c r="E52" s="13"/>
      <c r="F52" s="13"/>
      <c r="G52" s="13"/>
      <c r="H52" s="12"/>
      <c r="I52" s="13"/>
      <c r="J52" s="13"/>
      <c r="K52" s="13"/>
      <c r="L52" s="13"/>
      <c r="M52" s="13"/>
      <c r="N52" s="13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>
      <c r="A54" s="9" t="s">
        <v>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8" t="s">
        <v>6</v>
      </c>
      <c r="B55" s="7"/>
      <c r="C55" s="14">
        <f t="shared" ref="C55:N55" si="18">C58+C59</f>
        <v>115200000</v>
      </c>
      <c r="D55" s="14">
        <f t="shared" si="18"/>
        <v>120960000</v>
      </c>
      <c r="E55" s="14">
        <f t="shared" si="18"/>
        <v>127008000</v>
      </c>
      <c r="F55" s="14">
        <f t="shared" si="18"/>
        <v>133358400</v>
      </c>
      <c r="G55" s="14">
        <f t="shared" si="18"/>
        <v>140026560</v>
      </c>
      <c r="H55" s="14">
        <f t="shared" si="18"/>
        <v>207250560</v>
      </c>
      <c r="I55" s="14">
        <f t="shared" si="18"/>
        <v>217613760</v>
      </c>
      <c r="J55" s="14">
        <f t="shared" si="18"/>
        <v>228495360</v>
      </c>
      <c r="K55" s="14">
        <f t="shared" si="18"/>
        <v>239920320</v>
      </c>
      <c r="L55" s="14">
        <f t="shared" si="18"/>
        <v>251916480</v>
      </c>
      <c r="M55" s="14">
        <f t="shared" si="18"/>
        <v>264512640</v>
      </c>
      <c r="N55" s="14">
        <f t="shared" si="18"/>
        <v>277738560</v>
      </c>
    </row>
    <row r="56">
      <c r="A56" s="8" t="s">
        <v>7</v>
      </c>
      <c r="B56" s="7"/>
      <c r="C56" s="15">
        <f>ROUNDUP(120000,(0))</f>
        <v>120000</v>
      </c>
      <c r="D56" s="16">
        <f t="shared" ref="D56:G56" si="19">C56+D65</f>
        <v>126000</v>
      </c>
      <c r="E56" s="16">
        <f t="shared" si="19"/>
        <v>132300</v>
      </c>
      <c r="F56" s="16">
        <f t="shared" si="19"/>
        <v>138915</v>
      </c>
      <c r="G56" s="16">
        <f t="shared" si="19"/>
        <v>145861</v>
      </c>
      <c r="H56" s="16">
        <f>H62*6</f>
        <v>215886</v>
      </c>
      <c r="I56" s="16">
        <f t="shared" ref="I56:N56" si="20">H56+I65</f>
        <v>226681</v>
      </c>
      <c r="J56" s="16">
        <f t="shared" si="20"/>
        <v>238016</v>
      </c>
      <c r="K56" s="16">
        <f t="shared" si="20"/>
        <v>249917</v>
      </c>
      <c r="L56" s="16">
        <f t="shared" si="20"/>
        <v>262413</v>
      </c>
      <c r="M56" s="16">
        <f t="shared" si="20"/>
        <v>275534</v>
      </c>
      <c r="N56" s="16">
        <f t="shared" si="20"/>
        <v>289311</v>
      </c>
    </row>
    <row r="57">
      <c r="A57" s="8" t="s">
        <v>8</v>
      </c>
      <c r="B57" s="7"/>
      <c r="C57" s="12">
        <v>10000.0</v>
      </c>
      <c r="D57" s="12">
        <v>10000.0</v>
      </c>
      <c r="E57" s="12">
        <v>10000.0</v>
      </c>
      <c r="F57" s="12">
        <v>10000.0</v>
      </c>
      <c r="G57" s="12">
        <v>10000.0</v>
      </c>
      <c r="H57" s="12">
        <v>10000.0</v>
      </c>
      <c r="I57" s="12">
        <v>10000.0</v>
      </c>
      <c r="J57" s="12">
        <v>10000.0</v>
      </c>
      <c r="K57" s="12">
        <v>10000.0</v>
      </c>
      <c r="L57" s="12">
        <v>10000.0</v>
      </c>
      <c r="M57" s="12">
        <v>10000.0</v>
      </c>
      <c r="N57" s="12">
        <v>10000.0</v>
      </c>
    </row>
    <row r="58">
      <c r="A58" s="8" t="s">
        <v>9</v>
      </c>
      <c r="B58" s="17">
        <v>0.061</v>
      </c>
      <c r="C58" s="13">
        <f>(C57*C56)*B58</f>
        <v>73200000</v>
      </c>
      <c r="D58" s="13">
        <f>(D57*D56)*B58</f>
        <v>76860000</v>
      </c>
      <c r="E58" s="13">
        <f>(E57*E56)*B58</f>
        <v>80703000</v>
      </c>
      <c r="F58" s="13">
        <f>(F56*F57)*B58</f>
        <v>84738150</v>
      </c>
      <c r="G58" s="13">
        <f>(G56*G57)*B58</f>
        <v>88975210</v>
      </c>
      <c r="H58" s="13">
        <f>(H57*H56)*B58</f>
        <v>131690460</v>
      </c>
      <c r="I58" s="13">
        <f>(I56*I57)*B58</f>
        <v>138275410</v>
      </c>
      <c r="J58" s="13">
        <f>(J56*J57)*B58</f>
        <v>145189760</v>
      </c>
      <c r="K58" s="13">
        <f>(K56*K57)*B58</f>
        <v>152449370</v>
      </c>
      <c r="L58" s="13">
        <f>(L56*L57)*B58</f>
        <v>160071930</v>
      </c>
      <c r="M58" s="13">
        <f>(M56*M57)*B58</f>
        <v>168075740</v>
      </c>
      <c r="N58" s="13">
        <f>(N56*N57)*B58</f>
        <v>176479710</v>
      </c>
    </row>
    <row r="59">
      <c r="A59" s="8" t="s">
        <v>10</v>
      </c>
      <c r="B59" s="12">
        <v>350.0</v>
      </c>
      <c r="C59" s="13">
        <f>B59*C56</f>
        <v>42000000</v>
      </c>
      <c r="D59" s="13">
        <f>D56*B59</f>
        <v>44100000</v>
      </c>
      <c r="E59" s="13">
        <f>E56*B59</f>
        <v>46305000</v>
      </c>
      <c r="F59" s="13">
        <f>F56*B59</f>
        <v>48620250</v>
      </c>
      <c r="G59" s="13">
        <f>G56*B59</f>
        <v>51051350</v>
      </c>
      <c r="H59" s="13">
        <f>H56*B59</f>
        <v>75560100</v>
      </c>
      <c r="I59" s="13">
        <f>I56*B59</f>
        <v>79338350</v>
      </c>
      <c r="J59" s="13">
        <f>J56*B59</f>
        <v>83305600</v>
      </c>
      <c r="K59" s="13">
        <f>K56*B59</f>
        <v>87470950</v>
      </c>
      <c r="L59" s="13">
        <f>L56*B59</f>
        <v>91844550</v>
      </c>
      <c r="M59" s="13">
        <f>M56*B59</f>
        <v>96436900</v>
      </c>
      <c r="N59" s="13">
        <f>N56*B59</f>
        <v>101258850</v>
      </c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>
      <c r="A61" s="9" t="s">
        <v>11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8" t="s">
        <v>12</v>
      </c>
      <c r="B62" s="7"/>
      <c r="C62" s="8">
        <v>20000.0</v>
      </c>
      <c r="D62" s="7">
        <f>C62+D64</f>
        <v>23000</v>
      </c>
      <c r="E62" s="16">
        <f>E64+D62</f>
        <v>26450</v>
      </c>
      <c r="F62" s="16">
        <f t="shared" ref="F62:G62" si="21">E62+F64</f>
        <v>30418</v>
      </c>
      <c r="G62" s="16">
        <f t="shared" si="21"/>
        <v>34981</v>
      </c>
      <c r="H62" s="16">
        <f>G62+1000</f>
        <v>35981</v>
      </c>
      <c r="I62" s="16">
        <f t="shared" ref="I62:N62" si="22">H62+I64</f>
        <v>41379</v>
      </c>
      <c r="J62" s="16">
        <f t="shared" si="22"/>
        <v>47586</v>
      </c>
      <c r="K62" s="16">
        <f t="shared" si="22"/>
        <v>54724</v>
      </c>
      <c r="L62" s="16">
        <f t="shared" si="22"/>
        <v>62933</v>
      </c>
      <c r="M62" s="16">
        <f t="shared" si="22"/>
        <v>72373</v>
      </c>
      <c r="N62" s="16">
        <f t="shared" si="22"/>
        <v>83229</v>
      </c>
    </row>
    <row r="63">
      <c r="A63" s="8" t="s">
        <v>13</v>
      </c>
      <c r="B63" s="7"/>
      <c r="C63" s="8">
        <v>60000.0</v>
      </c>
      <c r="D63" s="7">
        <f t="shared" ref="D63:N63" si="23">D62*60</f>
        <v>1380000</v>
      </c>
      <c r="E63" s="7">
        <f t="shared" si="23"/>
        <v>1587000</v>
      </c>
      <c r="F63" s="7">
        <f t="shared" si="23"/>
        <v>1825080</v>
      </c>
      <c r="G63" s="7">
        <f t="shared" si="23"/>
        <v>2098860</v>
      </c>
      <c r="H63" s="7">
        <f t="shared" si="23"/>
        <v>2158860</v>
      </c>
      <c r="I63" s="7">
        <f t="shared" si="23"/>
        <v>2482740</v>
      </c>
      <c r="J63" s="7">
        <f t="shared" si="23"/>
        <v>2855160</v>
      </c>
      <c r="K63" s="7">
        <f t="shared" si="23"/>
        <v>3283440</v>
      </c>
      <c r="L63" s="7">
        <f t="shared" si="23"/>
        <v>3775980</v>
      </c>
      <c r="M63" s="7">
        <f t="shared" si="23"/>
        <v>4342380</v>
      </c>
      <c r="N63" s="7">
        <f t="shared" si="23"/>
        <v>4993740</v>
      </c>
    </row>
    <row r="64">
      <c r="A64" s="8" t="s">
        <v>14</v>
      </c>
      <c r="B64" s="18">
        <v>0.15</v>
      </c>
      <c r="C64" s="7"/>
      <c r="D64" s="7">
        <f>C62*B64</f>
        <v>3000</v>
      </c>
      <c r="E64" s="16">
        <f>ROUNDUP(D62*B64)</f>
        <v>3450</v>
      </c>
      <c r="F64" s="16">
        <f>ROUNDUP(E62*B64)</f>
        <v>3968</v>
      </c>
      <c r="G64" s="16">
        <f>ROUNDUP(F62*B64)</f>
        <v>4563</v>
      </c>
      <c r="H64" s="16"/>
      <c r="I64" s="16">
        <f>ROUNDUP(H62*B64)</f>
        <v>5398</v>
      </c>
      <c r="J64" s="16">
        <f>ROUNDUP(I62*B64)</f>
        <v>6207</v>
      </c>
      <c r="K64" s="16">
        <f>ROUNDUP(J62*B64)</f>
        <v>7138</v>
      </c>
      <c r="L64" s="16">
        <f>ROUNDUP(K62*B64)</f>
        <v>8209</v>
      </c>
      <c r="M64" s="16">
        <f>ROUNDUP(L62*B64)</f>
        <v>9440</v>
      </c>
      <c r="N64" s="16">
        <f>ROUNDUP(M62*B64)</f>
        <v>10856</v>
      </c>
    </row>
    <row r="65">
      <c r="A65" s="8" t="s">
        <v>15</v>
      </c>
      <c r="B65" s="18">
        <v>0.05</v>
      </c>
      <c r="C65" s="7"/>
      <c r="D65" s="7">
        <f>C56*B65</f>
        <v>6000</v>
      </c>
      <c r="E65" s="7">
        <f>D56*B65</f>
        <v>6300</v>
      </c>
      <c r="F65" s="16">
        <f>ROUNDUP(E56*B65)</f>
        <v>6615</v>
      </c>
      <c r="G65" s="16">
        <f>ROUNDUP(F56*B65)</f>
        <v>6946</v>
      </c>
      <c r="H65" s="16"/>
      <c r="I65" s="16">
        <f>ROUNDUP(H56*B65)</f>
        <v>10795</v>
      </c>
      <c r="J65" s="16">
        <f>ROUNDUP(I56*B65)</f>
        <v>11335</v>
      </c>
      <c r="K65" s="16">
        <f>ROUNDUP(J56*B65)</f>
        <v>11901</v>
      </c>
      <c r="L65" s="16">
        <f>ROUNDUP(K56*B65)</f>
        <v>12496</v>
      </c>
      <c r="M65" s="16">
        <f>ROUNDUP(L56*B65)</f>
        <v>13121</v>
      </c>
      <c r="N65" s="16">
        <f>ROUNDUP(M56*B65)</f>
        <v>13777</v>
      </c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>
      <c r="A67" s="9" t="s">
        <v>16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9" t="s">
        <v>17</v>
      </c>
      <c r="B68" s="20"/>
      <c r="C68" s="21">
        <v>-500000.0</v>
      </c>
      <c r="D68" s="21">
        <v>-500000.0</v>
      </c>
      <c r="E68" s="21">
        <v>-500000.0</v>
      </c>
      <c r="F68" s="21">
        <v>-500000.0</v>
      </c>
      <c r="G68" s="21">
        <v>-500000.0</v>
      </c>
      <c r="H68" s="21">
        <v>-1000000.0</v>
      </c>
      <c r="I68" s="21">
        <v>-1000000.0</v>
      </c>
      <c r="J68" s="21">
        <v>-1000000.0</v>
      </c>
      <c r="K68" s="21">
        <v>-1000000.0</v>
      </c>
      <c r="L68" s="21">
        <v>-1000000.0</v>
      </c>
      <c r="M68" s="21">
        <v>-1000000.0</v>
      </c>
      <c r="N68" s="12">
        <v>-1000000.0</v>
      </c>
    </row>
    <row r="69">
      <c r="A69" s="19" t="s">
        <v>18</v>
      </c>
      <c r="B69" s="20"/>
      <c r="C69" s="21">
        <v>-4.0E7</v>
      </c>
      <c r="D69" s="21">
        <v>-4.0E7</v>
      </c>
      <c r="E69" s="21">
        <v>-4.0E7</v>
      </c>
      <c r="F69" s="21">
        <v>-4.0E7</v>
      </c>
      <c r="G69" s="21">
        <v>-4.0E7</v>
      </c>
      <c r="H69" s="21">
        <v>-4.0E7</v>
      </c>
      <c r="I69" s="21">
        <v>-4.0E7</v>
      </c>
      <c r="J69" s="21">
        <v>-4.0E7</v>
      </c>
      <c r="K69" s="21">
        <v>-4.0E7</v>
      </c>
      <c r="L69" s="21">
        <v>-4.0E7</v>
      </c>
      <c r="M69" s="21">
        <v>-4.0E7</v>
      </c>
      <c r="N69" s="12">
        <v>-4.0E7</v>
      </c>
    </row>
    <row r="70">
      <c r="A70" s="19" t="s">
        <v>19</v>
      </c>
      <c r="B70" s="20"/>
      <c r="C70" s="21">
        <v>-300000.0</v>
      </c>
      <c r="D70" s="20">
        <f t="shared" ref="D70:M70" si="24">C70</f>
        <v>-300000</v>
      </c>
      <c r="E70" s="20">
        <f t="shared" si="24"/>
        <v>-300000</v>
      </c>
      <c r="F70" s="20">
        <f t="shared" si="24"/>
        <v>-300000</v>
      </c>
      <c r="G70" s="20">
        <f t="shared" si="24"/>
        <v>-300000</v>
      </c>
      <c r="H70" s="20">
        <f t="shared" si="24"/>
        <v>-300000</v>
      </c>
      <c r="I70" s="20">
        <f t="shared" si="24"/>
        <v>-300000</v>
      </c>
      <c r="J70" s="20">
        <f t="shared" si="24"/>
        <v>-300000</v>
      </c>
      <c r="K70" s="20">
        <f t="shared" si="24"/>
        <v>-300000</v>
      </c>
      <c r="L70" s="20">
        <f t="shared" si="24"/>
        <v>-300000</v>
      </c>
      <c r="M70" s="20">
        <f t="shared" si="24"/>
        <v>-300000</v>
      </c>
      <c r="N70" s="12">
        <v>-300000.0</v>
      </c>
    </row>
    <row r="71">
      <c r="A71" s="19" t="s">
        <v>20</v>
      </c>
      <c r="B71" s="20"/>
      <c r="C71" s="21">
        <v>-500000.0</v>
      </c>
      <c r="D71" s="20">
        <f t="shared" ref="D71:M71" si="25">C71</f>
        <v>-500000</v>
      </c>
      <c r="E71" s="20">
        <f t="shared" si="25"/>
        <v>-500000</v>
      </c>
      <c r="F71" s="20">
        <f t="shared" si="25"/>
        <v>-500000</v>
      </c>
      <c r="G71" s="20">
        <f t="shared" si="25"/>
        <v>-500000</v>
      </c>
      <c r="H71" s="20">
        <f t="shared" si="25"/>
        <v>-500000</v>
      </c>
      <c r="I71" s="20">
        <f t="shared" si="25"/>
        <v>-500000</v>
      </c>
      <c r="J71" s="20">
        <f t="shared" si="25"/>
        <v>-500000</v>
      </c>
      <c r="K71" s="20">
        <f t="shared" si="25"/>
        <v>-500000</v>
      </c>
      <c r="L71" s="20">
        <f t="shared" si="25"/>
        <v>-500000</v>
      </c>
      <c r="M71" s="20">
        <f t="shared" si="25"/>
        <v>-500000</v>
      </c>
      <c r="N71" s="12">
        <v>-500000.0</v>
      </c>
    </row>
    <row r="72">
      <c r="A72" s="7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>
      <c r="A73" s="8" t="s">
        <v>21</v>
      </c>
      <c r="B73" s="13"/>
      <c r="C73" s="12">
        <v>-3500000.0</v>
      </c>
      <c r="D73" s="13">
        <f>-((D64*B74)+500000)</f>
        <v>-3050000</v>
      </c>
      <c r="E73" s="13">
        <f>-((E65*B74)+500000)</f>
        <v>-5855000</v>
      </c>
      <c r="F73" s="13">
        <f>-((F65*B74)+500000)</f>
        <v>-6122750</v>
      </c>
      <c r="G73" s="13">
        <f>-(G65*B74+(500000))</f>
        <v>-6404100</v>
      </c>
      <c r="H73" s="12">
        <v>-3500000.0</v>
      </c>
      <c r="I73" s="13">
        <f>-(I65*B74+(500000))</f>
        <v>-9675750</v>
      </c>
      <c r="J73" s="13">
        <f>-(J65*B74+(500000))</f>
        <v>-10134750</v>
      </c>
      <c r="K73" s="13">
        <f>-(K65*B74+(500000))</f>
        <v>-10615850</v>
      </c>
      <c r="L73" s="13">
        <f>-(L65*B74+(500000))</f>
        <v>-11121600</v>
      </c>
      <c r="M73" s="13">
        <f>-(M65*B74+(500000))</f>
        <v>-11652850</v>
      </c>
      <c r="N73" s="13">
        <f>-(N65*B74+(500000))</f>
        <v>-12210450</v>
      </c>
    </row>
    <row r="74">
      <c r="A74" s="8" t="s">
        <v>22</v>
      </c>
      <c r="B74" s="12">
        <v>850.0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>
      <c r="A75" s="8" t="s">
        <v>23</v>
      </c>
      <c r="B75" s="13"/>
      <c r="C75" s="13">
        <f t="shared" ref="C75:D75" si="26">SUM(C68:C74)</f>
        <v>-44800000</v>
      </c>
      <c r="D75" s="13">
        <f t="shared" si="26"/>
        <v>-44350000</v>
      </c>
      <c r="E75" s="13">
        <f>SUM(E67:E74)</f>
        <v>-47155000</v>
      </c>
      <c r="F75" s="13">
        <f t="shared" ref="F75:N75" si="27">SUM(F68:F74)</f>
        <v>-47422750</v>
      </c>
      <c r="G75" s="13">
        <f t="shared" si="27"/>
        <v>-47704100</v>
      </c>
      <c r="H75" s="13">
        <f t="shared" si="27"/>
        <v>-45300000</v>
      </c>
      <c r="I75" s="13">
        <f t="shared" si="27"/>
        <v>-51475750</v>
      </c>
      <c r="J75" s="13">
        <f t="shared" si="27"/>
        <v>-51934750</v>
      </c>
      <c r="K75" s="13">
        <f t="shared" si="27"/>
        <v>-52415850</v>
      </c>
      <c r="L75" s="13">
        <f t="shared" si="27"/>
        <v>-52921600</v>
      </c>
      <c r="M75" s="13">
        <f t="shared" si="27"/>
        <v>-53452850</v>
      </c>
      <c r="N75" s="13">
        <f t="shared" si="27"/>
        <v>-54010450</v>
      </c>
    </row>
    <row r="76">
      <c r="A76" s="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>
      <c r="A77" s="9" t="s">
        <v>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8" t="s">
        <v>25</v>
      </c>
      <c r="B78" s="7"/>
      <c r="C78" s="13">
        <f>C55-(C68-C69-C70-C71)</f>
        <v>74900000</v>
      </c>
      <c r="D78" s="13">
        <f t="shared" ref="D78:G78" si="28">D55+D75</f>
        <v>76610000</v>
      </c>
      <c r="E78" s="13">
        <f t="shared" si="28"/>
        <v>79853000</v>
      </c>
      <c r="F78" s="13">
        <f t="shared" si="28"/>
        <v>85935650</v>
      </c>
      <c r="G78" s="13">
        <f t="shared" si="28"/>
        <v>92322460</v>
      </c>
      <c r="H78" s="13">
        <f>H55+H68+H69+H70+H71</f>
        <v>165450560</v>
      </c>
      <c r="I78" s="13">
        <f t="shared" ref="I78:N78" si="29">I55+I75</f>
        <v>166138010</v>
      </c>
      <c r="J78" s="13">
        <f t="shared" si="29"/>
        <v>176560610</v>
      </c>
      <c r="K78" s="13">
        <f t="shared" si="29"/>
        <v>187504470</v>
      </c>
      <c r="L78" s="13">
        <f t="shared" si="29"/>
        <v>198994880</v>
      </c>
      <c r="M78" s="13">
        <f t="shared" si="29"/>
        <v>211059790</v>
      </c>
      <c r="N78" s="13">
        <f t="shared" si="29"/>
        <v>223728110</v>
      </c>
    </row>
    <row r="79">
      <c r="A79" s="8" t="s">
        <v>26</v>
      </c>
      <c r="B79" s="18"/>
      <c r="C79" s="13">
        <f>C80+C78</f>
        <v>72653000</v>
      </c>
      <c r="D79" s="13">
        <f t="shared" ref="D79:N79" si="30">D78+D80</f>
        <v>74311700</v>
      </c>
      <c r="E79" s="13">
        <f t="shared" si="30"/>
        <v>77457410</v>
      </c>
      <c r="F79" s="13">
        <f t="shared" si="30"/>
        <v>83357580.5</v>
      </c>
      <c r="G79" s="13">
        <f t="shared" si="30"/>
        <v>89552786.2</v>
      </c>
      <c r="H79" s="13">
        <f t="shared" si="30"/>
        <v>160487043.2</v>
      </c>
      <c r="I79" s="13">
        <f t="shared" si="30"/>
        <v>161153869.7</v>
      </c>
      <c r="J79" s="13">
        <f t="shared" si="30"/>
        <v>171263791.7</v>
      </c>
      <c r="K79" s="13">
        <f t="shared" si="30"/>
        <v>181879335.9</v>
      </c>
      <c r="L79" s="13">
        <f t="shared" si="30"/>
        <v>193025033.6</v>
      </c>
      <c r="M79" s="13">
        <f t="shared" si="30"/>
        <v>204727996.3</v>
      </c>
      <c r="N79" s="13">
        <f t="shared" si="30"/>
        <v>217016266.7</v>
      </c>
    </row>
    <row r="80">
      <c r="A80" s="8" t="s">
        <v>27</v>
      </c>
      <c r="B80" s="18">
        <v>-0.03</v>
      </c>
      <c r="C80" s="13">
        <f>C78*B80</f>
        <v>-2247000</v>
      </c>
      <c r="D80" s="13">
        <f>D78*B80</f>
        <v>-2298300</v>
      </c>
      <c r="E80" s="13">
        <f>E78*B80</f>
        <v>-2395590</v>
      </c>
      <c r="F80" s="13">
        <f>F78*B80</f>
        <v>-2578069.5</v>
      </c>
      <c r="G80" s="13">
        <f>G78*B80</f>
        <v>-2769673.8</v>
      </c>
      <c r="H80" s="13">
        <f>H78*B80</f>
        <v>-4963516.8</v>
      </c>
      <c r="I80" s="13">
        <f>I78*B80</f>
        <v>-4984140.3</v>
      </c>
      <c r="J80" s="13">
        <f>J78*B80</f>
        <v>-5296818.3</v>
      </c>
      <c r="K80" s="13">
        <f>K78*B80</f>
        <v>-5625134.1</v>
      </c>
      <c r="L80" s="13">
        <f>L78*B80</f>
        <v>-5969846.4</v>
      </c>
      <c r="M80" s="13">
        <f>M78*B80</f>
        <v>-6331793.7</v>
      </c>
      <c r="N80" s="13">
        <f>N78*B80</f>
        <v>-6711843.3</v>
      </c>
    </row>
    <row r="81">
      <c r="A81" s="8" t="s">
        <v>28</v>
      </c>
      <c r="B81" s="18">
        <v>0.01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>
      <c r="A82" s="8" t="s">
        <v>29</v>
      </c>
      <c r="B82" s="13">
        <f t="array" ref="B82">NPV(0.01, C60:N84) + B84</f>
        <v>2657092458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>
      <c r="A83" s="8" t="s">
        <v>30</v>
      </c>
      <c r="B83" s="22">
        <f>IRR(B84:N84)*12</f>
        <v>11.12769673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>
      <c r="A84" s="8" t="s">
        <v>31</v>
      </c>
      <c r="B84" s="12">
        <v>-2.5E8</v>
      </c>
      <c r="C84" s="13">
        <f>B49+C87+C88+C80+C79+C75-C52-C51</f>
        <v>105806000</v>
      </c>
      <c r="D84" s="13">
        <f t="shared" ref="D84:G84" si="31">C84+D87+D88+D80+D79+D75</f>
        <v>210329400</v>
      </c>
      <c r="E84" s="13">
        <f t="shared" si="31"/>
        <v>318939220</v>
      </c>
      <c r="F84" s="13">
        <f t="shared" si="31"/>
        <v>437034131</v>
      </c>
      <c r="G84" s="13">
        <f t="shared" si="31"/>
        <v>565088353.4</v>
      </c>
      <c r="H84" s="13">
        <f>G84+H87+H88+H80+H79+H75-H52-H51</f>
        <v>807002339.8</v>
      </c>
      <c r="I84" s="13">
        <f>H84+I87+I88+I80+I79+I75</f>
        <v>1049971729</v>
      </c>
      <c r="J84" s="13">
        <f>I84+J87+J88+J80+J75</f>
        <v>1137929921</v>
      </c>
      <c r="K84" s="13">
        <f t="shared" ref="K84:N84" si="32">J84+K87+K88+K80+K79+K75</f>
        <v>1414217643</v>
      </c>
      <c r="L84" s="13">
        <f t="shared" si="32"/>
        <v>1708423160</v>
      </c>
      <c r="M84" s="13">
        <f t="shared" si="32"/>
        <v>2021442253</v>
      </c>
      <c r="N84" s="13">
        <f t="shared" si="32"/>
        <v>2354215936</v>
      </c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>
      <c r="A86" s="9" t="s">
        <v>32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8" t="s">
        <v>33</v>
      </c>
      <c r="B87" s="7"/>
      <c r="C87" s="13">
        <f t="shared" ref="C87:N87" si="33">C56*C57</f>
        <v>1200000000</v>
      </c>
      <c r="D87" s="13">
        <f t="shared" si="33"/>
        <v>1260000000</v>
      </c>
      <c r="E87" s="13">
        <f t="shared" si="33"/>
        <v>1323000000</v>
      </c>
      <c r="F87" s="13">
        <f t="shared" si="33"/>
        <v>1389150000</v>
      </c>
      <c r="G87" s="13">
        <f t="shared" si="33"/>
        <v>1458610000</v>
      </c>
      <c r="H87" s="13">
        <f t="shared" si="33"/>
        <v>2158860000</v>
      </c>
      <c r="I87" s="13">
        <f t="shared" si="33"/>
        <v>2266810000</v>
      </c>
      <c r="J87" s="13">
        <f t="shared" si="33"/>
        <v>2380160000</v>
      </c>
      <c r="K87" s="13">
        <f t="shared" si="33"/>
        <v>2499170000</v>
      </c>
      <c r="L87" s="13">
        <f t="shared" si="33"/>
        <v>2624130000</v>
      </c>
      <c r="M87" s="13">
        <f t="shared" si="33"/>
        <v>2755340000</v>
      </c>
      <c r="N87" s="13">
        <f t="shared" si="33"/>
        <v>2893110000</v>
      </c>
    </row>
    <row r="88">
      <c r="A88" s="8" t="s">
        <v>34</v>
      </c>
      <c r="B88" s="7"/>
      <c r="C88" s="13">
        <f t="shared" ref="C88:N88" si="34">C58-C87</f>
        <v>-1126800000</v>
      </c>
      <c r="D88" s="13">
        <f t="shared" si="34"/>
        <v>-1183140000</v>
      </c>
      <c r="E88" s="13">
        <f t="shared" si="34"/>
        <v>-1242297000</v>
      </c>
      <c r="F88" s="13">
        <f t="shared" si="34"/>
        <v>-1304411850</v>
      </c>
      <c r="G88" s="13">
        <f t="shared" si="34"/>
        <v>-1369634790</v>
      </c>
      <c r="H88" s="13">
        <f t="shared" si="34"/>
        <v>-2027169540</v>
      </c>
      <c r="I88" s="13">
        <f t="shared" si="34"/>
        <v>-2128534590</v>
      </c>
      <c r="J88" s="13">
        <f t="shared" si="34"/>
        <v>-2234970240</v>
      </c>
      <c r="K88" s="13">
        <f t="shared" si="34"/>
        <v>-2346720630</v>
      </c>
      <c r="L88" s="13">
        <f t="shared" si="34"/>
        <v>-2464058070</v>
      </c>
      <c r="M88" s="13">
        <f t="shared" si="34"/>
        <v>-2587264260</v>
      </c>
      <c r="N88" s="13">
        <f t="shared" si="34"/>
        <v>-2716630290</v>
      </c>
    </row>
  </sheetData>
  <mergeCells count="2">
    <mergeCell ref="A1:N2"/>
    <mergeCell ref="A46:N4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5"/>
    <col customWidth="1" min="2" max="3" width="17.38"/>
    <col customWidth="1" min="4" max="4" width="16.88"/>
    <col customWidth="1" min="5" max="5" width="16.38"/>
    <col customWidth="1" min="6" max="6" width="15.88"/>
    <col customWidth="1" min="7" max="8" width="16.63"/>
    <col customWidth="1" min="9" max="9" width="17.75"/>
    <col customWidth="1" min="10" max="10" width="16.75"/>
    <col customWidth="1" min="11" max="11" width="16.38"/>
    <col customWidth="1" min="12" max="14" width="16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>
      <c r="A3" s="7"/>
      <c r="B3" s="7"/>
      <c r="C3" s="8">
        <v>1.0</v>
      </c>
      <c r="D3" s="8">
        <v>2.0</v>
      </c>
      <c r="E3" s="8">
        <v>3.0</v>
      </c>
      <c r="F3" s="8">
        <v>4.0</v>
      </c>
      <c r="G3" s="8">
        <v>5.0</v>
      </c>
      <c r="H3" s="8">
        <v>6.0</v>
      </c>
      <c r="I3" s="8">
        <v>7.0</v>
      </c>
      <c r="J3" s="8">
        <v>8.0</v>
      </c>
      <c r="K3" s="8">
        <v>9.0</v>
      </c>
      <c r="L3" s="8">
        <v>10.0</v>
      </c>
      <c r="M3" s="8">
        <v>11.0</v>
      </c>
      <c r="N3" s="8">
        <v>12.0</v>
      </c>
    </row>
    <row r="4">
      <c r="A4" s="9" t="s">
        <v>1</v>
      </c>
      <c r="B4" s="10">
        <v>5.1E7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>
      <c r="A5" s="8" t="s">
        <v>2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>
      <c r="A6" s="8" t="s">
        <v>3</v>
      </c>
      <c r="B6" s="7"/>
      <c r="C6" s="12">
        <v>1.0E7</v>
      </c>
      <c r="D6" s="13"/>
      <c r="E6" s="13"/>
      <c r="F6" s="13"/>
      <c r="G6" s="13"/>
      <c r="H6" s="12">
        <v>1.0E7</v>
      </c>
      <c r="I6" s="13"/>
      <c r="J6" s="13"/>
      <c r="K6" s="13"/>
      <c r="L6" s="13"/>
      <c r="M6" s="13"/>
      <c r="N6" s="13"/>
    </row>
    <row r="7">
      <c r="A7" s="8" t="s">
        <v>4</v>
      </c>
      <c r="B7" s="7"/>
      <c r="C7" s="12">
        <v>3500000.0</v>
      </c>
      <c r="D7" s="13"/>
      <c r="E7" s="13"/>
      <c r="F7" s="13"/>
      <c r="G7" s="13"/>
      <c r="H7" s="12">
        <v>3500000.0</v>
      </c>
      <c r="I7" s="13"/>
      <c r="J7" s="13"/>
      <c r="K7" s="13"/>
      <c r="L7" s="13"/>
      <c r="M7" s="13"/>
      <c r="N7" s="13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>
      <c r="A9" s="9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>
      <c r="A10" s="8" t="s">
        <v>6</v>
      </c>
      <c r="B10" s="7"/>
      <c r="C10" s="14">
        <f t="shared" ref="C10:N10" si="1">C13+C14</f>
        <v>13032000</v>
      </c>
      <c r="D10" s="14">
        <f t="shared" si="1"/>
        <v>14074560</v>
      </c>
      <c r="E10" s="14">
        <f t="shared" si="1"/>
        <v>15200524.8</v>
      </c>
      <c r="F10" s="14">
        <f t="shared" si="1"/>
        <v>16416844.8</v>
      </c>
      <c r="G10" s="14">
        <f t="shared" si="1"/>
        <v>17731628.8</v>
      </c>
      <c r="H10" s="14">
        <f t="shared" si="1"/>
        <v>36645984</v>
      </c>
      <c r="I10" s="14">
        <f t="shared" si="1"/>
        <v>39578184</v>
      </c>
      <c r="J10" s="14">
        <f t="shared" si="1"/>
        <v>42744960</v>
      </c>
      <c r="K10" s="14">
        <f t="shared" si="1"/>
        <v>46165136</v>
      </c>
      <c r="L10" s="14">
        <f t="shared" si="1"/>
        <v>49858984</v>
      </c>
      <c r="M10" s="14">
        <f t="shared" si="1"/>
        <v>53848224</v>
      </c>
      <c r="N10" s="14">
        <f t="shared" si="1"/>
        <v>58157472</v>
      </c>
    </row>
    <row r="11">
      <c r="A11" s="8" t="s">
        <v>7</v>
      </c>
      <c r="B11" s="7"/>
      <c r="C11" s="15">
        <f>ROUNDUP(9000,(0))</f>
        <v>9000</v>
      </c>
      <c r="D11" s="16">
        <f t="shared" ref="D11:G11" si="2">C11+D20</f>
        <v>9720</v>
      </c>
      <c r="E11" s="16">
        <f t="shared" si="2"/>
        <v>10497.6</v>
      </c>
      <c r="F11" s="16">
        <f t="shared" si="2"/>
        <v>11337.6</v>
      </c>
      <c r="G11" s="16">
        <f t="shared" si="2"/>
        <v>12245.6</v>
      </c>
      <c r="H11" s="16">
        <f>H17*6</f>
        <v>25308</v>
      </c>
      <c r="I11" s="16">
        <f t="shared" ref="I11:N11" si="3">H11+I20</f>
        <v>27333</v>
      </c>
      <c r="J11" s="16">
        <f t="shared" si="3"/>
        <v>29520</v>
      </c>
      <c r="K11" s="16">
        <f t="shared" si="3"/>
        <v>31882</v>
      </c>
      <c r="L11" s="16">
        <f t="shared" si="3"/>
        <v>34433</v>
      </c>
      <c r="M11" s="16">
        <f t="shared" si="3"/>
        <v>37188</v>
      </c>
      <c r="N11" s="16">
        <f t="shared" si="3"/>
        <v>40164</v>
      </c>
    </row>
    <row r="12">
      <c r="A12" s="8" t="s">
        <v>8</v>
      </c>
      <c r="B12" s="7"/>
      <c r="C12" s="12">
        <v>18000.0</v>
      </c>
      <c r="D12" s="12">
        <v>18000.0</v>
      </c>
      <c r="E12" s="12">
        <v>18000.0</v>
      </c>
      <c r="F12" s="12">
        <v>18000.0</v>
      </c>
      <c r="G12" s="12">
        <v>18000.0</v>
      </c>
      <c r="H12" s="12">
        <v>18000.0</v>
      </c>
      <c r="I12" s="12">
        <v>18000.0</v>
      </c>
      <c r="J12" s="12">
        <v>18000.0</v>
      </c>
      <c r="K12" s="12">
        <v>18000.0</v>
      </c>
      <c r="L12" s="12">
        <v>18000.0</v>
      </c>
      <c r="M12" s="12">
        <v>18000.0</v>
      </c>
      <c r="N12" s="12">
        <v>18000.0</v>
      </c>
    </row>
    <row r="13">
      <c r="A13" s="8" t="s">
        <v>9</v>
      </c>
      <c r="B13" s="17">
        <v>0.061</v>
      </c>
      <c r="C13" s="13">
        <f>(C12*C11)*B13</f>
        <v>9882000</v>
      </c>
      <c r="D13" s="13">
        <f>(D12*D11)*B13</f>
        <v>10672560</v>
      </c>
      <c r="E13" s="13">
        <f>(E12*E11)*B13</f>
        <v>11526364.8</v>
      </c>
      <c r="F13" s="13">
        <f>(F11*F12)*B13</f>
        <v>12448684.8</v>
      </c>
      <c r="G13" s="13">
        <f>(G11*G12)*B13</f>
        <v>13445668.8</v>
      </c>
      <c r="H13" s="13">
        <f>(H12*H11)*B13</f>
        <v>27788184</v>
      </c>
      <c r="I13" s="13">
        <f>(I11*I12)*B13</f>
        <v>30011634</v>
      </c>
      <c r="J13" s="13">
        <f>(J11*J12)*B13</f>
        <v>32412960</v>
      </c>
      <c r="K13" s="13">
        <f>(K11*K12)*B13</f>
        <v>35006436</v>
      </c>
      <c r="L13" s="13">
        <f>(L11*L12)*B13</f>
        <v>37807434</v>
      </c>
      <c r="M13" s="13">
        <f>(M11*M12)*B13</f>
        <v>40832424</v>
      </c>
      <c r="N13" s="13">
        <f>(N11*N12)*B13</f>
        <v>44100072</v>
      </c>
    </row>
    <row r="14">
      <c r="A14" s="8" t="s">
        <v>10</v>
      </c>
      <c r="B14" s="12">
        <v>350.0</v>
      </c>
      <c r="C14" s="13">
        <f>B14*C11</f>
        <v>3150000</v>
      </c>
      <c r="D14" s="13">
        <f>D11*B14</f>
        <v>3402000</v>
      </c>
      <c r="E14" s="13">
        <f>E11*B14</f>
        <v>3674160</v>
      </c>
      <c r="F14" s="13">
        <f>F11*B14</f>
        <v>3968160</v>
      </c>
      <c r="G14" s="13">
        <f>G11*B14</f>
        <v>4285960</v>
      </c>
      <c r="H14" s="13">
        <f>H11*B14</f>
        <v>8857800</v>
      </c>
      <c r="I14" s="13">
        <f>I11*B14</f>
        <v>9566550</v>
      </c>
      <c r="J14" s="13">
        <f>J11*B14</f>
        <v>10332000</v>
      </c>
      <c r="K14" s="13">
        <f>K11*B14</f>
        <v>11158700</v>
      </c>
      <c r="L14" s="13">
        <f>L11*B14</f>
        <v>12051550</v>
      </c>
      <c r="M14" s="13">
        <f>M11*B14</f>
        <v>13015800</v>
      </c>
      <c r="N14" s="13">
        <f>N11*B14</f>
        <v>14057400</v>
      </c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>
      <c r="A16" s="9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>
      <c r="A17" s="8" t="s">
        <v>12</v>
      </c>
      <c r="B17" s="7"/>
      <c r="C17" s="8">
        <v>1500.0</v>
      </c>
      <c r="D17" s="7">
        <f>C17+D19</f>
        <v>1815</v>
      </c>
      <c r="E17" s="16">
        <f>E19+D17</f>
        <v>2197</v>
      </c>
      <c r="F17" s="16">
        <f t="shared" ref="F17:G17" si="4">E17+F19</f>
        <v>2659</v>
      </c>
      <c r="G17" s="16">
        <f t="shared" si="4"/>
        <v>3218</v>
      </c>
      <c r="H17" s="16">
        <f>G17+1000</f>
        <v>4218</v>
      </c>
      <c r="I17" s="16">
        <f t="shared" ref="I17:N17" si="5">H17+I19</f>
        <v>5104</v>
      </c>
      <c r="J17" s="16">
        <f t="shared" si="5"/>
        <v>6176</v>
      </c>
      <c r="K17" s="16">
        <f t="shared" si="5"/>
        <v>7473</v>
      </c>
      <c r="L17" s="16">
        <f t="shared" si="5"/>
        <v>9043</v>
      </c>
      <c r="M17" s="16">
        <f t="shared" si="5"/>
        <v>10943</v>
      </c>
      <c r="N17" s="16">
        <f t="shared" si="5"/>
        <v>13242</v>
      </c>
    </row>
    <row r="18">
      <c r="A18" s="8" t="s">
        <v>13</v>
      </c>
      <c r="B18" s="7"/>
      <c r="C18" s="8">
        <v>90000.0</v>
      </c>
      <c r="D18" s="7">
        <f t="shared" ref="D18:N18" si="6">D17*60</f>
        <v>108900</v>
      </c>
      <c r="E18" s="7">
        <f t="shared" si="6"/>
        <v>131820</v>
      </c>
      <c r="F18" s="7">
        <f t="shared" si="6"/>
        <v>159540</v>
      </c>
      <c r="G18" s="7">
        <f t="shared" si="6"/>
        <v>193080</v>
      </c>
      <c r="H18" s="7">
        <f t="shared" si="6"/>
        <v>253080</v>
      </c>
      <c r="I18" s="7">
        <f t="shared" si="6"/>
        <v>306240</v>
      </c>
      <c r="J18" s="7">
        <f t="shared" si="6"/>
        <v>370560</v>
      </c>
      <c r="K18" s="7">
        <f t="shared" si="6"/>
        <v>448380</v>
      </c>
      <c r="L18" s="7">
        <f t="shared" si="6"/>
        <v>542580</v>
      </c>
      <c r="M18" s="7">
        <f t="shared" si="6"/>
        <v>656580</v>
      </c>
      <c r="N18" s="7">
        <f t="shared" si="6"/>
        <v>794520</v>
      </c>
    </row>
    <row r="19">
      <c r="A19" s="8" t="s">
        <v>14</v>
      </c>
      <c r="B19" s="18">
        <v>0.21</v>
      </c>
      <c r="C19" s="7"/>
      <c r="D19" s="7">
        <f>C17*B19</f>
        <v>315</v>
      </c>
      <c r="E19" s="16">
        <f>ROUNDUP(D17*B19)</f>
        <v>382</v>
      </c>
      <c r="F19" s="16">
        <f>ROUNDUP(E17*B19)</f>
        <v>462</v>
      </c>
      <c r="G19" s="16">
        <f>ROUNDUP(F17*B19)</f>
        <v>559</v>
      </c>
      <c r="H19" s="16"/>
      <c r="I19" s="16">
        <f>ROUNDUP(H17*B19)</f>
        <v>886</v>
      </c>
      <c r="J19" s="16">
        <f>ROUNDUP(I17*B19)</f>
        <v>1072</v>
      </c>
      <c r="K19" s="16">
        <f>ROUNDUP(J17*B19)</f>
        <v>1297</v>
      </c>
      <c r="L19" s="16">
        <f>ROUNDUP(K17*B19)</f>
        <v>1570</v>
      </c>
      <c r="M19" s="16">
        <f>ROUNDUP(L17*B19)</f>
        <v>1900</v>
      </c>
      <c r="N19" s="16">
        <f>ROUNDUP(M17*B19)</f>
        <v>2299</v>
      </c>
    </row>
    <row r="20">
      <c r="A20" s="8" t="s">
        <v>15</v>
      </c>
      <c r="B20" s="18">
        <v>0.08</v>
      </c>
      <c r="C20" s="7"/>
      <c r="D20" s="7">
        <f>C11*B20</f>
        <v>720</v>
      </c>
      <c r="E20" s="7">
        <f>D11*B20</f>
        <v>777.6</v>
      </c>
      <c r="F20" s="16">
        <f>ROUNDUP(E11*B20)</f>
        <v>840</v>
      </c>
      <c r="G20" s="16">
        <f>ROUNDUP(F11*B20)</f>
        <v>908</v>
      </c>
      <c r="H20" s="16"/>
      <c r="I20" s="16">
        <f>ROUNDUP(H11*B20)</f>
        <v>2025</v>
      </c>
      <c r="J20" s="16">
        <f>ROUNDUP(I11*B20)</f>
        <v>2187</v>
      </c>
      <c r="K20" s="16">
        <f>ROUNDUP(J11*B20)</f>
        <v>2362</v>
      </c>
      <c r="L20" s="16">
        <f>ROUNDUP(K11*B20)</f>
        <v>2551</v>
      </c>
      <c r="M20" s="16">
        <f>ROUNDUP(L11*B20)</f>
        <v>2755</v>
      </c>
      <c r="N20" s="16">
        <f>ROUNDUP(M11*B20)</f>
        <v>2976</v>
      </c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>
      <c r="A22" s="9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9" t="s">
        <v>17</v>
      </c>
      <c r="B23" s="20"/>
      <c r="C23" s="21">
        <v>-500000.0</v>
      </c>
      <c r="D23" s="21">
        <v>-500000.0</v>
      </c>
      <c r="E23" s="21">
        <v>-500000.0</v>
      </c>
      <c r="F23" s="21">
        <v>-500000.0</v>
      </c>
      <c r="G23" s="21">
        <v>-500000.0</v>
      </c>
      <c r="H23" s="21">
        <v>-1000000.0</v>
      </c>
      <c r="I23" s="21">
        <v>-1000000.0</v>
      </c>
      <c r="J23" s="21">
        <v>-1000000.0</v>
      </c>
      <c r="K23" s="21">
        <v>-1000000.0</v>
      </c>
      <c r="L23" s="21">
        <v>-1000000.0</v>
      </c>
      <c r="M23" s="21">
        <v>-1000000.0</v>
      </c>
      <c r="N23" s="12">
        <v>-1000000.0</v>
      </c>
    </row>
    <row r="24">
      <c r="A24" s="19" t="s">
        <v>18</v>
      </c>
      <c r="B24" s="20"/>
      <c r="C24" s="21">
        <v>-3000000.0</v>
      </c>
      <c r="D24" s="21">
        <v>-3000000.0</v>
      </c>
      <c r="E24" s="21">
        <v>-3000000.0</v>
      </c>
      <c r="F24" s="21">
        <v>-3000000.0</v>
      </c>
      <c r="G24" s="21">
        <v>-3000000.0</v>
      </c>
      <c r="H24" s="21">
        <v>-4500000.0</v>
      </c>
      <c r="I24" s="21">
        <v>-4500000.0</v>
      </c>
      <c r="J24" s="21">
        <v>-4500000.0</v>
      </c>
      <c r="K24" s="21">
        <v>-4500000.0</v>
      </c>
      <c r="L24" s="21">
        <v>-4500000.0</v>
      </c>
      <c r="M24" s="21">
        <v>-4500000.0</v>
      </c>
      <c r="N24" s="12">
        <v>-4500000.0</v>
      </c>
    </row>
    <row r="25">
      <c r="A25" s="19" t="s">
        <v>19</v>
      </c>
      <c r="B25" s="20"/>
      <c r="C25" s="21">
        <v>-300000.0</v>
      </c>
      <c r="D25" s="20">
        <f t="shared" ref="D25:M25" si="7">C25</f>
        <v>-300000</v>
      </c>
      <c r="E25" s="20">
        <f t="shared" si="7"/>
        <v>-300000</v>
      </c>
      <c r="F25" s="20">
        <f t="shared" si="7"/>
        <v>-300000</v>
      </c>
      <c r="G25" s="20">
        <f t="shared" si="7"/>
        <v>-300000</v>
      </c>
      <c r="H25" s="20">
        <f t="shared" si="7"/>
        <v>-300000</v>
      </c>
      <c r="I25" s="20">
        <f t="shared" si="7"/>
        <v>-300000</v>
      </c>
      <c r="J25" s="20">
        <f t="shared" si="7"/>
        <v>-300000</v>
      </c>
      <c r="K25" s="20">
        <f t="shared" si="7"/>
        <v>-300000</v>
      </c>
      <c r="L25" s="20">
        <f t="shared" si="7"/>
        <v>-300000</v>
      </c>
      <c r="M25" s="20">
        <f t="shared" si="7"/>
        <v>-300000</v>
      </c>
      <c r="N25" s="12">
        <v>-300000.0</v>
      </c>
    </row>
    <row r="26">
      <c r="A26" s="19" t="s">
        <v>20</v>
      </c>
      <c r="B26" s="20"/>
      <c r="C26" s="21">
        <v>-500000.0</v>
      </c>
      <c r="D26" s="20">
        <f t="shared" ref="D26:M26" si="8">C26</f>
        <v>-500000</v>
      </c>
      <c r="E26" s="20">
        <f t="shared" si="8"/>
        <v>-500000</v>
      </c>
      <c r="F26" s="20">
        <f t="shared" si="8"/>
        <v>-500000</v>
      </c>
      <c r="G26" s="20">
        <f t="shared" si="8"/>
        <v>-500000</v>
      </c>
      <c r="H26" s="20">
        <f t="shared" si="8"/>
        <v>-500000</v>
      </c>
      <c r="I26" s="20">
        <f t="shared" si="8"/>
        <v>-500000</v>
      </c>
      <c r="J26" s="20">
        <f t="shared" si="8"/>
        <v>-500000</v>
      </c>
      <c r="K26" s="20">
        <f t="shared" si="8"/>
        <v>-500000</v>
      </c>
      <c r="L26" s="20">
        <f t="shared" si="8"/>
        <v>-500000</v>
      </c>
      <c r="M26" s="20">
        <f t="shared" si="8"/>
        <v>-500000</v>
      </c>
      <c r="N26" s="12">
        <v>-500000.0</v>
      </c>
    </row>
    <row r="27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>
      <c r="A28" s="8" t="s">
        <v>21</v>
      </c>
      <c r="B28" s="13"/>
      <c r="C28" s="12">
        <v>-3500000.0</v>
      </c>
      <c r="D28" s="13">
        <f>-((D19*B29)+500000)</f>
        <v>-767750</v>
      </c>
      <c r="E28" s="13">
        <f>-((E20*B29)+500000)</f>
        <v>-1160960</v>
      </c>
      <c r="F28" s="13">
        <f>-((F20*B29)+500000)</f>
        <v>-1214000</v>
      </c>
      <c r="G28" s="13">
        <f>-(G20*B29+(500000))</f>
        <v>-1271800</v>
      </c>
      <c r="H28" s="12">
        <v>-3500000.0</v>
      </c>
      <c r="I28" s="13">
        <f>-(I20*B29+(500000))</f>
        <v>-2221250</v>
      </c>
      <c r="J28" s="13">
        <f>-(J20*B29+(500000))</f>
        <v>-2358950</v>
      </c>
      <c r="K28" s="13">
        <f>-(K20*B29+(500000))</f>
        <v>-2507700</v>
      </c>
      <c r="L28" s="13">
        <f>-(L20*B29+(500000))</f>
        <v>-2668350</v>
      </c>
      <c r="M28" s="13">
        <f>-(M20*B29+(500000))</f>
        <v>-2841750</v>
      </c>
      <c r="N28" s="13">
        <f>-(N20*B29+(500000))</f>
        <v>-3029600</v>
      </c>
    </row>
    <row r="29">
      <c r="A29" s="8" t="s">
        <v>22</v>
      </c>
      <c r="B29" s="12">
        <v>850.0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>
      <c r="A30" s="8" t="s">
        <v>23</v>
      </c>
      <c r="B30" s="13"/>
      <c r="C30" s="13">
        <f t="shared" ref="C30:D30" si="9">SUM(C23:C29)</f>
        <v>-7800000</v>
      </c>
      <c r="D30" s="13">
        <f t="shared" si="9"/>
        <v>-5067750</v>
      </c>
      <c r="E30" s="13">
        <f>SUM(E22:E29)</f>
        <v>-5460960</v>
      </c>
      <c r="F30" s="13">
        <f t="shared" ref="F30:N30" si="10">SUM(F23:F29)</f>
        <v>-5514000</v>
      </c>
      <c r="G30" s="13">
        <f t="shared" si="10"/>
        <v>-5571800</v>
      </c>
      <c r="H30" s="13">
        <f t="shared" si="10"/>
        <v>-9800000</v>
      </c>
      <c r="I30" s="13">
        <f t="shared" si="10"/>
        <v>-8521250</v>
      </c>
      <c r="J30" s="13">
        <f t="shared" si="10"/>
        <v>-8658950</v>
      </c>
      <c r="K30" s="13">
        <f t="shared" si="10"/>
        <v>-8807700</v>
      </c>
      <c r="L30" s="13">
        <f t="shared" si="10"/>
        <v>-8968350</v>
      </c>
      <c r="M30" s="13">
        <f t="shared" si="10"/>
        <v>-9141750</v>
      </c>
      <c r="N30" s="13">
        <f t="shared" si="10"/>
        <v>-9329600</v>
      </c>
    </row>
    <row r="31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>
      <c r="A32" s="9" t="s">
        <v>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8" t="s">
        <v>25</v>
      </c>
      <c r="B33" s="7"/>
      <c r="C33" s="13">
        <f>C10-(C23-C24-C25-C26)</f>
        <v>9732000</v>
      </c>
      <c r="D33" s="13">
        <f t="shared" ref="D33:G33" si="11">D10+D30</f>
        <v>9006810</v>
      </c>
      <c r="E33" s="13">
        <f t="shared" si="11"/>
        <v>9739564.8</v>
      </c>
      <c r="F33" s="13">
        <f t="shared" si="11"/>
        <v>10902844.8</v>
      </c>
      <c r="G33" s="13">
        <f t="shared" si="11"/>
        <v>12159828.8</v>
      </c>
      <c r="H33" s="13">
        <f>H10+H23+H24+H25+H26</f>
        <v>30345984</v>
      </c>
      <c r="I33" s="13">
        <f t="shared" ref="I33:N33" si="12">I10+I30</f>
        <v>31056934</v>
      </c>
      <c r="J33" s="13">
        <f t="shared" si="12"/>
        <v>34086010</v>
      </c>
      <c r="K33" s="13">
        <f t="shared" si="12"/>
        <v>37357436</v>
      </c>
      <c r="L33" s="13">
        <f t="shared" si="12"/>
        <v>40890634</v>
      </c>
      <c r="M33" s="13">
        <f t="shared" si="12"/>
        <v>44706474</v>
      </c>
      <c r="N33" s="13">
        <f t="shared" si="12"/>
        <v>48827872</v>
      </c>
    </row>
    <row r="34">
      <c r="A34" s="8" t="s">
        <v>26</v>
      </c>
      <c r="B34" s="18"/>
      <c r="C34" s="13">
        <f>C35+C33</f>
        <v>9440040</v>
      </c>
      <c r="D34" s="13">
        <f t="shared" ref="D34:N34" si="13">D33+D35</f>
        <v>8736605.7</v>
      </c>
      <c r="E34" s="13">
        <f t="shared" si="13"/>
        <v>9447377.856</v>
      </c>
      <c r="F34" s="13">
        <f t="shared" si="13"/>
        <v>10575759.46</v>
      </c>
      <c r="G34" s="13">
        <f t="shared" si="13"/>
        <v>11795033.94</v>
      </c>
      <c r="H34" s="13">
        <f t="shared" si="13"/>
        <v>29435604.48</v>
      </c>
      <c r="I34" s="13">
        <f t="shared" si="13"/>
        <v>30125225.98</v>
      </c>
      <c r="J34" s="13">
        <f t="shared" si="13"/>
        <v>33063429.7</v>
      </c>
      <c r="K34" s="13">
        <f t="shared" si="13"/>
        <v>36236712.92</v>
      </c>
      <c r="L34" s="13">
        <f t="shared" si="13"/>
        <v>39663914.98</v>
      </c>
      <c r="M34" s="13">
        <f t="shared" si="13"/>
        <v>43365279.78</v>
      </c>
      <c r="N34" s="13">
        <f t="shared" si="13"/>
        <v>47363035.84</v>
      </c>
    </row>
    <row r="35">
      <c r="A35" s="8" t="s">
        <v>27</v>
      </c>
      <c r="B35" s="18">
        <v>-0.03</v>
      </c>
      <c r="C35" s="13">
        <f>C33*B35</f>
        <v>-291960</v>
      </c>
      <c r="D35" s="13">
        <f>D33*B35</f>
        <v>-270204.3</v>
      </c>
      <c r="E35" s="13">
        <f>E33*B35</f>
        <v>-292186.944</v>
      </c>
      <c r="F35" s="13">
        <f>F33*B35</f>
        <v>-327085.344</v>
      </c>
      <c r="G35" s="13">
        <f>G33*B35</f>
        <v>-364794.864</v>
      </c>
      <c r="H35" s="13">
        <f>H33*B35</f>
        <v>-910379.52</v>
      </c>
      <c r="I35" s="13">
        <f>I33*B35</f>
        <v>-931708.02</v>
      </c>
      <c r="J35" s="13">
        <f>J33*B35</f>
        <v>-1022580.3</v>
      </c>
      <c r="K35" s="13">
        <f>K33*B35</f>
        <v>-1120723.08</v>
      </c>
      <c r="L35" s="13">
        <f>L33*B35</f>
        <v>-1226719.02</v>
      </c>
      <c r="M35" s="13">
        <f>M33*B35</f>
        <v>-1341194.22</v>
      </c>
      <c r="N35" s="13">
        <f>N33*B35</f>
        <v>-1464836.16</v>
      </c>
    </row>
    <row r="36">
      <c r="A36" s="8" t="s">
        <v>28</v>
      </c>
      <c r="B36" s="18">
        <v>0.01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>
      <c r="A37" s="8" t="s">
        <v>29</v>
      </c>
      <c r="B37" s="13">
        <f t="array" ref="B37">NPV(0.01, C15:N39) + B39</f>
        <v>556990473.3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>
      <c r="A38" s="8" t="s">
        <v>30</v>
      </c>
      <c r="B38" s="22">
        <f>IRR(B39:N39)*12</f>
        <v>14.5610364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>
      <c r="A39" s="8" t="s">
        <v>31</v>
      </c>
      <c r="B39" s="12">
        <v>-5.1E7</v>
      </c>
      <c r="C39" s="13">
        <f>B4+C42+C43+C35+C34+C30-C7-C6</f>
        <v>48730080</v>
      </c>
      <c r="D39" s="13">
        <f t="shared" ref="D39:G39" si="14">C39+D42+D43+D35+D34+D30</f>
        <v>62801291.4</v>
      </c>
      <c r="E39" s="13">
        <f t="shared" si="14"/>
        <v>78021887.11</v>
      </c>
      <c r="F39" s="13">
        <f t="shared" si="14"/>
        <v>95205246.02</v>
      </c>
      <c r="G39" s="13">
        <f t="shared" si="14"/>
        <v>114509353.9</v>
      </c>
      <c r="H39" s="13">
        <f>G39+H42+H43+H35+H34+H30-H7-H6</f>
        <v>147522762.9</v>
      </c>
      <c r="I39" s="13">
        <f>H39+I42+I43+I35+I34+I30</f>
        <v>198206664.8</v>
      </c>
      <c r="J39" s="13">
        <f>I39+J42+J43+J35+J30</f>
        <v>220938094.5</v>
      </c>
      <c r="K39" s="13">
        <f t="shared" ref="K39:N39" si="15">J39+K42+K43+K35+K34+K30</f>
        <v>282252820.4</v>
      </c>
      <c r="L39" s="13">
        <f t="shared" si="15"/>
        <v>349529100.3</v>
      </c>
      <c r="M39" s="13">
        <f t="shared" si="15"/>
        <v>423243859.9</v>
      </c>
      <c r="N39" s="13">
        <f t="shared" si="15"/>
        <v>503912531.6</v>
      </c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>
      <c r="A41" s="9" t="s">
        <v>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8" t="s">
        <v>33</v>
      </c>
      <c r="B42" s="7"/>
      <c r="C42" s="13">
        <f t="shared" ref="C42:N42" si="16">C11*C12</f>
        <v>162000000</v>
      </c>
      <c r="D42" s="13">
        <f t="shared" si="16"/>
        <v>174960000</v>
      </c>
      <c r="E42" s="13">
        <f t="shared" si="16"/>
        <v>188956800</v>
      </c>
      <c r="F42" s="13">
        <f t="shared" si="16"/>
        <v>204076800</v>
      </c>
      <c r="G42" s="13">
        <f t="shared" si="16"/>
        <v>220420800</v>
      </c>
      <c r="H42" s="13">
        <f t="shared" si="16"/>
        <v>455544000</v>
      </c>
      <c r="I42" s="13">
        <f t="shared" si="16"/>
        <v>491994000</v>
      </c>
      <c r="J42" s="13">
        <f t="shared" si="16"/>
        <v>531360000</v>
      </c>
      <c r="K42" s="13">
        <f t="shared" si="16"/>
        <v>573876000</v>
      </c>
      <c r="L42" s="13">
        <f t="shared" si="16"/>
        <v>619794000</v>
      </c>
      <c r="M42" s="13">
        <f t="shared" si="16"/>
        <v>669384000</v>
      </c>
      <c r="N42" s="13">
        <f t="shared" si="16"/>
        <v>722952000</v>
      </c>
    </row>
    <row r="43">
      <c r="A43" s="8" t="s">
        <v>34</v>
      </c>
      <c r="B43" s="7"/>
      <c r="C43" s="13">
        <f t="shared" ref="C43:N43" si="17">C13-C42</f>
        <v>-152118000</v>
      </c>
      <c r="D43" s="13">
        <f t="shared" si="17"/>
        <v>-164287440</v>
      </c>
      <c r="E43" s="13">
        <f t="shared" si="17"/>
        <v>-177430435.2</v>
      </c>
      <c r="F43" s="13">
        <f t="shared" si="17"/>
        <v>-191628115.2</v>
      </c>
      <c r="G43" s="13">
        <f t="shared" si="17"/>
        <v>-206975131.2</v>
      </c>
      <c r="H43" s="13">
        <f t="shared" si="17"/>
        <v>-427755816</v>
      </c>
      <c r="I43" s="13">
        <f t="shared" si="17"/>
        <v>-461982366</v>
      </c>
      <c r="J43" s="13">
        <f t="shared" si="17"/>
        <v>-498947040</v>
      </c>
      <c r="K43" s="13">
        <f t="shared" si="17"/>
        <v>-538869564</v>
      </c>
      <c r="L43" s="13">
        <f t="shared" si="17"/>
        <v>-581986566</v>
      </c>
      <c r="M43" s="13">
        <f t="shared" si="17"/>
        <v>-628551576</v>
      </c>
      <c r="N43" s="13">
        <f t="shared" si="17"/>
        <v>-678851928</v>
      </c>
    </row>
    <row r="45">
      <c r="D45" s="23"/>
    </row>
    <row r="46">
      <c r="A46" s="1" t="s">
        <v>35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>
      <c r="A48" s="7"/>
      <c r="B48" s="7"/>
      <c r="C48" s="8">
        <v>13.0</v>
      </c>
      <c r="D48" s="8">
        <v>14.0</v>
      </c>
      <c r="E48" s="8">
        <v>15.0</v>
      </c>
      <c r="F48" s="8">
        <v>16.0</v>
      </c>
      <c r="G48" s="8">
        <v>17.0</v>
      </c>
      <c r="H48" s="8">
        <v>18.0</v>
      </c>
      <c r="I48" s="8">
        <v>19.0</v>
      </c>
      <c r="J48" s="8">
        <v>20.0</v>
      </c>
      <c r="K48" s="8">
        <v>21.0</v>
      </c>
      <c r="L48" s="8">
        <v>22.0</v>
      </c>
      <c r="M48" s="8">
        <v>23.0</v>
      </c>
      <c r="N48" s="8">
        <v>24.0</v>
      </c>
    </row>
    <row r="49">
      <c r="A49" s="9" t="s">
        <v>1</v>
      </c>
      <c r="B49" s="10">
        <v>2.5E8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8" t="s">
        <v>2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>
      <c r="A51" s="8" t="s">
        <v>3</v>
      </c>
      <c r="B51" s="7"/>
      <c r="C51" s="12">
        <v>1.8E8</v>
      </c>
      <c r="D51" s="13"/>
      <c r="E51" s="13"/>
      <c r="F51" s="13"/>
      <c r="G51" s="13"/>
      <c r="H51" s="12"/>
      <c r="I51" s="13"/>
      <c r="J51" s="13"/>
      <c r="K51" s="13"/>
      <c r="L51" s="13"/>
      <c r="M51" s="13"/>
      <c r="N51" s="13"/>
    </row>
    <row r="52">
      <c r="A52" s="8" t="s">
        <v>4</v>
      </c>
      <c r="B52" s="7"/>
      <c r="C52" s="12">
        <v>6.3E7</v>
      </c>
      <c r="D52" s="13"/>
      <c r="E52" s="13"/>
      <c r="F52" s="13"/>
      <c r="G52" s="13"/>
      <c r="H52" s="12"/>
      <c r="I52" s="13"/>
      <c r="J52" s="13"/>
      <c r="K52" s="13"/>
      <c r="L52" s="13"/>
      <c r="M52" s="13"/>
      <c r="N52" s="13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>
      <c r="A54" s="9" t="s">
        <v>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8" t="s">
        <v>6</v>
      </c>
      <c r="B55" s="7"/>
      <c r="C55" s="14">
        <f t="shared" ref="C55:N55" si="18">C58+C59</f>
        <v>173760000</v>
      </c>
      <c r="D55" s="14">
        <f t="shared" si="18"/>
        <v>187660800</v>
      </c>
      <c r="E55" s="14">
        <f t="shared" si="18"/>
        <v>202673664</v>
      </c>
      <c r="F55" s="14">
        <f t="shared" si="18"/>
        <v>218888368</v>
      </c>
      <c r="G55" s="14">
        <f t="shared" si="18"/>
        <v>236400480</v>
      </c>
      <c r="H55" s="14">
        <f t="shared" si="18"/>
        <v>567395904</v>
      </c>
      <c r="I55" s="14">
        <f t="shared" si="18"/>
        <v>612787808</v>
      </c>
      <c r="J55" s="14">
        <f t="shared" si="18"/>
        <v>661811296</v>
      </c>
      <c r="K55" s="14">
        <f t="shared" si="18"/>
        <v>714757416</v>
      </c>
      <c r="L55" s="14">
        <f t="shared" si="18"/>
        <v>771938936</v>
      </c>
      <c r="M55" s="14">
        <f t="shared" si="18"/>
        <v>833694688</v>
      </c>
      <c r="N55" s="14">
        <f t="shared" si="18"/>
        <v>900391016</v>
      </c>
    </row>
    <row r="56">
      <c r="A56" s="8" t="s">
        <v>7</v>
      </c>
      <c r="B56" s="7"/>
      <c r="C56" s="15">
        <f>ROUNDUP(120000,(0))</f>
        <v>120000</v>
      </c>
      <c r="D56" s="16">
        <f t="shared" ref="D56:G56" si="19">C56+D65</f>
        <v>129600</v>
      </c>
      <c r="E56" s="16">
        <f t="shared" si="19"/>
        <v>139968</v>
      </c>
      <c r="F56" s="16">
        <f t="shared" si="19"/>
        <v>151166</v>
      </c>
      <c r="G56" s="16">
        <f t="shared" si="19"/>
        <v>163260</v>
      </c>
      <c r="H56" s="16">
        <f>H62*6</f>
        <v>391848</v>
      </c>
      <c r="I56" s="16">
        <f t="shared" ref="I56:N56" si="20">H56+I65</f>
        <v>423196</v>
      </c>
      <c r="J56" s="16">
        <f t="shared" si="20"/>
        <v>457052</v>
      </c>
      <c r="K56" s="16">
        <f t="shared" si="20"/>
        <v>493617</v>
      </c>
      <c r="L56" s="16">
        <f t="shared" si="20"/>
        <v>533107</v>
      </c>
      <c r="M56" s="16">
        <f t="shared" si="20"/>
        <v>575756</v>
      </c>
      <c r="N56" s="16">
        <f t="shared" si="20"/>
        <v>621817</v>
      </c>
    </row>
    <row r="57">
      <c r="A57" s="8" t="s">
        <v>8</v>
      </c>
      <c r="B57" s="7"/>
      <c r="C57" s="12">
        <v>18000.0</v>
      </c>
      <c r="D57" s="12">
        <v>18000.0</v>
      </c>
      <c r="E57" s="12">
        <v>18000.0</v>
      </c>
      <c r="F57" s="12">
        <v>18000.0</v>
      </c>
      <c r="G57" s="12">
        <v>18000.0</v>
      </c>
      <c r="H57" s="12">
        <v>18000.0</v>
      </c>
      <c r="I57" s="12">
        <v>18000.0</v>
      </c>
      <c r="J57" s="12">
        <v>18000.0</v>
      </c>
      <c r="K57" s="12">
        <v>18000.0</v>
      </c>
      <c r="L57" s="12">
        <v>18000.0</v>
      </c>
      <c r="M57" s="12">
        <v>18000.0</v>
      </c>
      <c r="N57" s="12">
        <v>18000.0</v>
      </c>
    </row>
    <row r="58">
      <c r="A58" s="8" t="s">
        <v>9</v>
      </c>
      <c r="B58" s="17">
        <v>0.061</v>
      </c>
      <c r="C58" s="13">
        <f>(C57*C56)*B58</f>
        <v>131760000</v>
      </c>
      <c r="D58" s="13">
        <f>(D57*D56)*B58</f>
        <v>142300800</v>
      </c>
      <c r="E58" s="13">
        <f>(E57*E56)*B58</f>
        <v>153684864</v>
      </c>
      <c r="F58" s="13">
        <f>(F56*F57)*B58</f>
        <v>165980268</v>
      </c>
      <c r="G58" s="13">
        <f>(G56*G57)*B58</f>
        <v>179259480</v>
      </c>
      <c r="H58" s="13">
        <f>(H57*H56)*B58</f>
        <v>430249104</v>
      </c>
      <c r="I58" s="13">
        <f>(I56*I57)*B58</f>
        <v>464669208</v>
      </c>
      <c r="J58" s="13">
        <f>(J56*J57)*B58</f>
        <v>501843096</v>
      </c>
      <c r="K58" s="13">
        <f>(K56*K57)*B58</f>
        <v>541991466</v>
      </c>
      <c r="L58" s="13">
        <f>(L56*L57)*B58</f>
        <v>585351486</v>
      </c>
      <c r="M58" s="13">
        <f>(M56*M57)*B58</f>
        <v>632180088</v>
      </c>
      <c r="N58" s="13">
        <f>(N56*N57)*B58</f>
        <v>682755066</v>
      </c>
    </row>
    <row r="59">
      <c r="A59" s="8" t="s">
        <v>10</v>
      </c>
      <c r="B59" s="12">
        <v>350.0</v>
      </c>
      <c r="C59" s="13">
        <f>B59*C56</f>
        <v>42000000</v>
      </c>
      <c r="D59" s="13">
        <f>D56*B59</f>
        <v>45360000</v>
      </c>
      <c r="E59" s="13">
        <f>E56*B59</f>
        <v>48988800</v>
      </c>
      <c r="F59" s="13">
        <f>F56*B59</f>
        <v>52908100</v>
      </c>
      <c r="G59" s="13">
        <f>G56*B59</f>
        <v>57141000</v>
      </c>
      <c r="H59" s="13">
        <f>H56*B59</f>
        <v>137146800</v>
      </c>
      <c r="I59" s="13">
        <f>I56*B59</f>
        <v>148118600</v>
      </c>
      <c r="J59" s="13">
        <f>J56*B59</f>
        <v>159968200</v>
      </c>
      <c r="K59" s="13">
        <f>K56*B59</f>
        <v>172765950</v>
      </c>
      <c r="L59" s="13">
        <f>L56*B59</f>
        <v>186587450</v>
      </c>
      <c r="M59" s="13">
        <f>M56*B59</f>
        <v>201514600</v>
      </c>
      <c r="N59" s="13">
        <f>N56*B59</f>
        <v>217635950</v>
      </c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>
      <c r="A61" s="9" t="s">
        <v>11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8" t="s">
        <v>12</v>
      </c>
      <c r="B62" s="7"/>
      <c r="C62" s="8">
        <v>30000.0</v>
      </c>
      <c r="D62" s="7">
        <f>C62+D64</f>
        <v>36300</v>
      </c>
      <c r="E62" s="16">
        <f>E64+D62</f>
        <v>43923</v>
      </c>
      <c r="F62" s="16">
        <f t="shared" ref="F62:G62" si="21">E62+F64</f>
        <v>53147</v>
      </c>
      <c r="G62" s="16">
        <f t="shared" si="21"/>
        <v>64308</v>
      </c>
      <c r="H62" s="16">
        <f>G62+1000</f>
        <v>65308</v>
      </c>
      <c r="I62" s="16">
        <f t="shared" ref="I62:N62" si="22">H62+I64</f>
        <v>79023</v>
      </c>
      <c r="J62" s="16">
        <f t="shared" si="22"/>
        <v>95618</v>
      </c>
      <c r="K62" s="16">
        <f t="shared" si="22"/>
        <v>115698</v>
      </c>
      <c r="L62" s="16">
        <f t="shared" si="22"/>
        <v>139995</v>
      </c>
      <c r="M62" s="16">
        <f t="shared" si="22"/>
        <v>169394</v>
      </c>
      <c r="N62" s="16">
        <f t="shared" si="22"/>
        <v>204967</v>
      </c>
    </row>
    <row r="63">
      <c r="A63" s="8" t="s">
        <v>13</v>
      </c>
      <c r="B63" s="7"/>
      <c r="C63" s="8">
        <v>1800000.0</v>
      </c>
      <c r="D63" s="7">
        <f t="shared" ref="D63:N63" si="23">D62*60</f>
        <v>2178000</v>
      </c>
      <c r="E63" s="7">
        <f t="shared" si="23"/>
        <v>2635380</v>
      </c>
      <c r="F63" s="7">
        <f t="shared" si="23"/>
        <v>3188820</v>
      </c>
      <c r="G63" s="7">
        <f t="shared" si="23"/>
        <v>3858480</v>
      </c>
      <c r="H63" s="7">
        <f t="shared" si="23"/>
        <v>3918480</v>
      </c>
      <c r="I63" s="7">
        <f t="shared" si="23"/>
        <v>4741380</v>
      </c>
      <c r="J63" s="7">
        <f t="shared" si="23"/>
        <v>5737080</v>
      </c>
      <c r="K63" s="7">
        <f t="shared" si="23"/>
        <v>6941880</v>
      </c>
      <c r="L63" s="7">
        <f t="shared" si="23"/>
        <v>8399700</v>
      </c>
      <c r="M63" s="7">
        <f t="shared" si="23"/>
        <v>10163640</v>
      </c>
      <c r="N63" s="7">
        <f t="shared" si="23"/>
        <v>12298020</v>
      </c>
    </row>
    <row r="64">
      <c r="A64" s="8" t="s">
        <v>14</v>
      </c>
      <c r="B64" s="18">
        <v>0.21</v>
      </c>
      <c r="C64" s="7"/>
      <c r="D64" s="7">
        <f>C62*B64</f>
        <v>6300</v>
      </c>
      <c r="E64" s="16">
        <f>ROUNDUP(D62*B64)</f>
        <v>7623</v>
      </c>
      <c r="F64" s="16">
        <f>ROUNDUP(E62*B64)</f>
        <v>9224</v>
      </c>
      <c r="G64" s="16">
        <f>ROUNDUP(F62*B64)</f>
        <v>11161</v>
      </c>
      <c r="H64" s="16"/>
      <c r="I64" s="16">
        <f>ROUNDUP(H62*B64)</f>
        <v>13715</v>
      </c>
      <c r="J64" s="16">
        <f>ROUNDUP(I62*B64)</f>
        <v>16595</v>
      </c>
      <c r="K64" s="16">
        <f>ROUNDUP(J62*B64)</f>
        <v>20080</v>
      </c>
      <c r="L64" s="16">
        <f>ROUNDUP(K62*B64)</f>
        <v>24297</v>
      </c>
      <c r="M64" s="16">
        <f>ROUNDUP(L62*B64)</f>
        <v>29399</v>
      </c>
      <c r="N64" s="16">
        <f>ROUNDUP(M62*B64)</f>
        <v>35573</v>
      </c>
    </row>
    <row r="65">
      <c r="A65" s="8" t="s">
        <v>15</v>
      </c>
      <c r="B65" s="18">
        <v>0.08</v>
      </c>
      <c r="C65" s="7"/>
      <c r="D65" s="7">
        <f>C56*B65</f>
        <v>9600</v>
      </c>
      <c r="E65" s="7">
        <f>D56*B65</f>
        <v>10368</v>
      </c>
      <c r="F65" s="16">
        <f>ROUNDUP(E56*B65)</f>
        <v>11198</v>
      </c>
      <c r="G65" s="16">
        <f>ROUNDUP(F56*B65)</f>
        <v>12094</v>
      </c>
      <c r="H65" s="16"/>
      <c r="I65" s="16">
        <f>ROUNDUP(H56*B65)</f>
        <v>31348</v>
      </c>
      <c r="J65" s="16">
        <f>ROUNDUP(I56*B65)</f>
        <v>33856</v>
      </c>
      <c r="K65" s="16">
        <f>ROUNDUP(J56*B65)</f>
        <v>36565</v>
      </c>
      <c r="L65" s="16">
        <f>ROUNDUP(K56*B65)</f>
        <v>39490</v>
      </c>
      <c r="M65" s="16">
        <f>ROUNDUP(L56*B65)</f>
        <v>42649</v>
      </c>
      <c r="N65" s="16">
        <f>ROUNDUP(M56*B65)</f>
        <v>46061</v>
      </c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>
      <c r="A67" s="9" t="s">
        <v>16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9" t="s">
        <v>17</v>
      </c>
      <c r="B68" s="20"/>
      <c r="C68" s="21">
        <v>-500000.0</v>
      </c>
      <c r="D68" s="21">
        <v>-500000.0</v>
      </c>
      <c r="E68" s="21">
        <v>-500000.0</v>
      </c>
      <c r="F68" s="21">
        <v>-500000.0</v>
      </c>
      <c r="G68" s="21">
        <v>-500000.0</v>
      </c>
      <c r="H68" s="21">
        <v>-1000000.0</v>
      </c>
      <c r="I68" s="21">
        <v>-1000000.0</v>
      </c>
      <c r="J68" s="21">
        <v>-1000000.0</v>
      </c>
      <c r="K68" s="21">
        <v>-1000000.0</v>
      </c>
      <c r="L68" s="21">
        <v>-1000000.0</v>
      </c>
      <c r="M68" s="21">
        <v>-1000000.0</v>
      </c>
      <c r="N68" s="12">
        <v>-1000000.0</v>
      </c>
    </row>
    <row r="69">
      <c r="A69" s="19" t="s">
        <v>18</v>
      </c>
      <c r="B69" s="20"/>
      <c r="C69" s="21">
        <v>-4.0E7</v>
      </c>
      <c r="D69" s="21">
        <v>-4.0E7</v>
      </c>
      <c r="E69" s="21">
        <v>-4.0E7</v>
      </c>
      <c r="F69" s="21">
        <v>-4.0E7</v>
      </c>
      <c r="G69" s="21">
        <v>-4.0E7</v>
      </c>
      <c r="H69" s="21">
        <v>-4.0E7</v>
      </c>
      <c r="I69" s="21">
        <v>-4.0E7</v>
      </c>
      <c r="J69" s="21">
        <v>-4.0E7</v>
      </c>
      <c r="K69" s="21">
        <v>-4.0E7</v>
      </c>
      <c r="L69" s="21">
        <v>-4.0E7</v>
      </c>
      <c r="M69" s="21">
        <v>-4.0E7</v>
      </c>
      <c r="N69" s="12">
        <v>-4.0E7</v>
      </c>
    </row>
    <row r="70">
      <c r="A70" s="19" t="s">
        <v>19</v>
      </c>
      <c r="B70" s="20"/>
      <c r="C70" s="21">
        <v>-300000.0</v>
      </c>
      <c r="D70" s="20">
        <f t="shared" ref="D70:M70" si="24">C70</f>
        <v>-300000</v>
      </c>
      <c r="E70" s="20">
        <f t="shared" si="24"/>
        <v>-300000</v>
      </c>
      <c r="F70" s="20">
        <f t="shared" si="24"/>
        <v>-300000</v>
      </c>
      <c r="G70" s="20">
        <f t="shared" si="24"/>
        <v>-300000</v>
      </c>
      <c r="H70" s="20">
        <f t="shared" si="24"/>
        <v>-300000</v>
      </c>
      <c r="I70" s="20">
        <f t="shared" si="24"/>
        <v>-300000</v>
      </c>
      <c r="J70" s="20">
        <f t="shared" si="24"/>
        <v>-300000</v>
      </c>
      <c r="K70" s="20">
        <f t="shared" si="24"/>
        <v>-300000</v>
      </c>
      <c r="L70" s="20">
        <f t="shared" si="24"/>
        <v>-300000</v>
      </c>
      <c r="M70" s="20">
        <f t="shared" si="24"/>
        <v>-300000</v>
      </c>
      <c r="N70" s="12">
        <v>-300000.0</v>
      </c>
    </row>
    <row r="71">
      <c r="A71" s="19" t="s">
        <v>20</v>
      </c>
      <c r="B71" s="20"/>
      <c r="C71" s="21">
        <v>-500000.0</v>
      </c>
      <c r="D71" s="20">
        <f t="shared" ref="D71:M71" si="25">C71</f>
        <v>-500000</v>
      </c>
      <c r="E71" s="20">
        <f t="shared" si="25"/>
        <v>-500000</v>
      </c>
      <c r="F71" s="20">
        <f t="shared" si="25"/>
        <v>-500000</v>
      </c>
      <c r="G71" s="20">
        <f t="shared" si="25"/>
        <v>-500000</v>
      </c>
      <c r="H71" s="20">
        <f t="shared" si="25"/>
        <v>-500000</v>
      </c>
      <c r="I71" s="20">
        <f t="shared" si="25"/>
        <v>-500000</v>
      </c>
      <c r="J71" s="20">
        <f t="shared" si="25"/>
        <v>-500000</v>
      </c>
      <c r="K71" s="20">
        <f t="shared" si="25"/>
        <v>-500000</v>
      </c>
      <c r="L71" s="20">
        <f t="shared" si="25"/>
        <v>-500000</v>
      </c>
      <c r="M71" s="20">
        <f t="shared" si="25"/>
        <v>-500000</v>
      </c>
      <c r="N71" s="12">
        <v>-500000.0</v>
      </c>
    </row>
    <row r="72">
      <c r="A72" s="7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>
      <c r="A73" s="8" t="s">
        <v>21</v>
      </c>
      <c r="B73" s="13"/>
      <c r="C73" s="12">
        <v>-3500000.0</v>
      </c>
      <c r="D73" s="13">
        <f>-((D64*B74)+500000)</f>
        <v>-5855000</v>
      </c>
      <c r="E73" s="13">
        <f>-((E65*B74)+500000)</f>
        <v>-9312800</v>
      </c>
      <c r="F73" s="13">
        <f>-((F65*B74)+500000)</f>
        <v>-10018300</v>
      </c>
      <c r="G73" s="13">
        <f>-(G65*B74+(500000))</f>
        <v>-10779900</v>
      </c>
      <c r="H73" s="12">
        <v>-3500000.0</v>
      </c>
      <c r="I73" s="13">
        <f>-(I65*B74+(500000))</f>
        <v>-27145800</v>
      </c>
      <c r="J73" s="13">
        <f>-(J65*B74+(500000))</f>
        <v>-29277600</v>
      </c>
      <c r="K73" s="13">
        <f>-(K65*B74+(500000))</f>
        <v>-31580250</v>
      </c>
      <c r="L73" s="13">
        <f>-(L65*B74+(500000))</f>
        <v>-34066500</v>
      </c>
      <c r="M73" s="13">
        <f>-(M65*B74+(500000))</f>
        <v>-36751650</v>
      </c>
      <c r="N73" s="13">
        <f>-(N65*B74+(500000))</f>
        <v>-39651850</v>
      </c>
    </row>
    <row r="74">
      <c r="A74" s="8" t="s">
        <v>22</v>
      </c>
      <c r="B74" s="12">
        <v>850.0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>
      <c r="A75" s="8" t="s">
        <v>23</v>
      </c>
      <c r="B75" s="13"/>
      <c r="C75" s="13">
        <f t="shared" ref="C75:D75" si="26">SUM(C68:C74)</f>
        <v>-44800000</v>
      </c>
      <c r="D75" s="13">
        <f t="shared" si="26"/>
        <v>-47155000</v>
      </c>
      <c r="E75" s="13">
        <f>SUM(E67:E74)</f>
        <v>-50612800</v>
      </c>
      <c r="F75" s="13">
        <f t="shared" ref="F75:N75" si="27">SUM(F68:F74)</f>
        <v>-51318300</v>
      </c>
      <c r="G75" s="13">
        <f t="shared" si="27"/>
        <v>-52079900</v>
      </c>
      <c r="H75" s="13">
        <f t="shared" si="27"/>
        <v>-45300000</v>
      </c>
      <c r="I75" s="13">
        <f t="shared" si="27"/>
        <v>-68945800</v>
      </c>
      <c r="J75" s="13">
        <f t="shared" si="27"/>
        <v>-71077600</v>
      </c>
      <c r="K75" s="13">
        <f t="shared" si="27"/>
        <v>-73380250</v>
      </c>
      <c r="L75" s="13">
        <f t="shared" si="27"/>
        <v>-75866500</v>
      </c>
      <c r="M75" s="13">
        <f t="shared" si="27"/>
        <v>-78551650</v>
      </c>
      <c r="N75" s="13">
        <f t="shared" si="27"/>
        <v>-81451850</v>
      </c>
    </row>
    <row r="76">
      <c r="A76" s="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>
      <c r="A77" s="9" t="s">
        <v>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8" t="s">
        <v>25</v>
      </c>
      <c r="B78" s="7"/>
      <c r="C78" s="13">
        <f>C55-(C68-C69-C70-C71)</f>
        <v>133460000</v>
      </c>
      <c r="D78" s="13">
        <f t="shared" ref="D78:G78" si="28">D55+D75</f>
        <v>140505800</v>
      </c>
      <c r="E78" s="13">
        <f t="shared" si="28"/>
        <v>152060864</v>
      </c>
      <c r="F78" s="13">
        <f t="shared" si="28"/>
        <v>167570068</v>
      </c>
      <c r="G78" s="13">
        <f t="shared" si="28"/>
        <v>184320580</v>
      </c>
      <c r="H78" s="13">
        <f>H55+H68+H69+H70+H71</f>
        <v>525595904</v>
      </c>
      <c r="I78" s="13">
        <f t="shared" ref="I78:N78" si="29">I55+I75</f>
        <v>543842008</v>
      </c>
      <c r="J78" s="13">
        <f t="shared" si="29"/>
        <v>590733696</v>
      </c>
      <c r="K78" s="13">
        <f t="shared" si="29"/>
        <v>641377166</v>
      </c>
      <c r="L78" s="13">
        <f t="shared" si="29"/>
        <v>696072436</v>
      </c>
      <c r="M78" s="13">
        <f t="shared" si="29"/>
        <v>755143038</v>
      </c>
      <c r="N78" s="13">
        <f t="shared" si="29"/>
        <v>818939166</v>
      </c>
    </row>
    <row r="79">
      <c r="A79" s="8" t="s">
        <v>26</v>
      </c>
      <c r="B79" s="18"/>
      <c r="C79" s="13">
        <f>C80+C78</f>
        <v>129456200</v>
      </c>
      <c r="D79" s="13">
        <f t="shared" ref="D79:N79" si="30">D78+D80</f>
        <v>136290626</v>
      </c>
      <c r="E79" s="13">
        <f t="shared" si="30"/>
        <v>147499038.1</v>
      </c>
      <c r="F79" s="13">
        <f t="shared" si="30"/>
        <v>162542966</v>
      </c>
      <c r="G79" s="13">
        <f t="shared" si="30"/>
        <v>178790962.6</v>
      </c>
      <c r="H79" s="13">
        <f t="shared" si="30"/>
        <v>509828026.9</v>
      </c>
      <c r="I79" s="13">
        <f t="shared" si="30"/>
        <v>527526747.8</v>
      </c>
      <c r="J79" s="13">
        <f t="shared" si="30"/>
        <v>573011685.1</v>
      </c>
      <c r="K79" s="13">
        <f t="shared" si="30"/>
        <v>622135851</v>
      </c>
      <c r="L79" s="13">
        <f t="shared" si="30"/>
        <v>675190262.9</v>
      </c>
      <c r="M79" s="13">
        <f t="shared" si="30"/>
        <v>732488746.9</v>
      </c>
      <c r="N79" s="13">
        <f t="shared" si="30"/>
        <v>794370991</v>
      </c>
    </row>
    <row r="80">
      <c r="A80" s="8" t="s">
        <v>27</v>
      </c>
      <c r="B80" s="18">
        <v>-0.03</v>
      </c>
      <c r="C80" s="13">
        <f>C78*B80</f>
        <v>-4003800</v>
      </c>
      <c r="D80" s="13">
        <f>D78*B80</f>
        <v>-4215174</v>
      </c>
      <c r="E80" s="13">
        <f>E78*B80</f>
        <v>-4561825.92</v>
      </c>
      <c r="F80" s="13">
        <f>F78*B80</f>
        <v>-5027102.04</v>
      </c>
      <c r="G80" s="13">
        <f>G78*B80</f>
        <v>-5529617.4</v>
      </c>
      <c r="H80" s="13">
        <f>H78*B80</f>
        <v>-15767877.12</v>
      </c>
      <c r="I80" s="13">
        <f>I78*B80</f>
        <v>-16315260.24</v>
      </c>
      <c r="J80" s="13">
        <f>J78*B80</f>
        <v>-17722010.88</v>
      </c>
      <c r="K80" s="13">
        <f>K78*B80</f>
        <v>-19241314.98</v>
      </c>
      <c r="L80" s="13">
        <f>L78*B80</f>
        <v>-20882173.08</v>
      </c>
      <c r="M80" s="13">
        <f>M78*B80</f>
        <v>-22654291.14</v>
      </c>
      <c r="N80" s="13">
        <f>N78*B80</f>
        <v>-24568174.98</v>
      </c>
    </row>
    <row r="81">
      <c r="A81" s="8" t="s">
        <v>28</v>
      </c>
      <c r="B81" s="18">
        <v>0.01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>
      <c r="A82" s="8" t="s">
        <v>29</v>
      </c>
      <c r="B82" s="13">
        <f t="array" ref="B82">NPV(0.01, C60:N84) + B84</f>
        <v>9650256316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>
      <c r="A83" s="8" t="s">
        <v>30</v>
      </c>
      <c r="B83" s="22">
        <f>IRR(B84:N84)*12</f>
        <v>18.44978001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>
      <c r="A84" s="8" t="s">
        <v>31</v>
      </c>
      <c r="B84" s="12">
        <v>-2.5E8</v>
      </c>
      <c r="C84" s="13">
        <f>B49+C87+C88+C80+C79+C75-C52-C51</f>
        <v>219412400</v>
      </c>
      <c r="D84" s="13">
        <f t="shared" ref="D84:G84" si="31">C84+D87+D88+D80+D79+D75</f>
        <v>446633652</v>
      </c>
      <c r="E84" s="13">
        <f t="shared" si="31"/>
        <v>692642928.2</v>
      </c>
      <c r="F84" s="13">
        <f t="shared" si="31"/>
        <v>964820760.1</v>
      </c>
      <c r="G84" s="13">
        <f t="shared" si="31"/>
        <v>1265261685</v>
      </c>
      <c r="H84" s="13">
        <f>G84+H87+H88+H80+H79+H75-H52-H51</f>
        <v>2144270939</v>
      </c>
      <c r="I84" s="13">
        <f>H84+I87+I88+I80+I79+I75</f>
        <v>3051205835</v>
      </c>
      <c r="J84" s="13">
        <f>I84+J87+J88+J80+J75</f>
        <v>3464249320</v>
      </c>
      <c r="K84" s="13">
        <f t="shared" ref="K84:N84" si="32">J84+K87+K88+K80+K79+K75</f>
        <v>4535755072</v>
      </c>
      <c r="L84" s="13">
        <f t="shared" si="32"/>
        <v>5699548148</v>
      </c>
      <c r="M84" s="13">
        <f t="shared" si="32"/>
        <v>6963011041</v>
      </c>
      <c r="N84" s="13">
        <f t="shared" si="32"/>
        <v>8334117073</v>
      </c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>
      <c r="A86" s="9" t="s">
        <v>32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8" t="s">
        <v>33</v>
      </c>
      <c r="B87" s="7"/>
      <c r="C87" s="13">
        <f t="shared" ref="C87:N87" si="33">C56*C57</f>
        <v>2160000000</v>
      </c>
      <c r="D87" s="13">
        <f t="shared" si="33"/>
        <v>2332800000</v>
      </c>
      <c r="E87" s="13">
        <f t="shared" si="33"/>
        <v>2519424000</v>
      </c>
      <c r="F87" s="13">
        <f t="shared" si="33"/>
        <v>2720988000</v>
      </c>
      <c r="G87" s="13">
        <f t="shared" si="33"/>
        <v>2938680000</v>
      </c>
      <c r="H87" s="13">
        <f t="shared" si="33"/>
        <v>7053264000</v>
      </c>
      <c r="I87" s="13">
        <f t="shared" si="33"/>
        <v>7617528000</v>
      </c>
      <c r="J87" s="13">
        <f t="shared" si="33"/>
        <v>8226936000</v>
      </c>
      <c r="K87" s="13">
        <f t="shared" si="33"/>
        <v>8885106000</v>
      </c>
      <c r="L87" s="13">
        <f t="shared" si="33"/>
        <v>9595926000</v>
      </c>
      <c r="M87" s="13">
        <f t="shared" si="33"/>
        <v>10363608000</v>
      </c>
      <c r="N87" s="13">
        <f t="shared" si="33"/>
        <v>11192706000</v>
      </c>
    </row>
    <row r="88">
      <c r="A88" s="8" t="s">
        <v>34</v>
      </c>
      <c r="B88" s="7"/>
      <c r="C88" s="13">
        <f t="shared" ref="C88:N88" si="34">C58-C87</f>
        <v>-2028240000</v>
      </c>
      <c r="D88" s="13">
        <f t="shared" si="34"/>
        <v>-2190499200</v>
      </c>
      <c r="E88" s="13">
        <f t="shared" si="34"/>
        <v>-2365739136</v>
      </c>
      <c r="F88" s="13">
        <f t="shared" si="34"/>
        <v>-2555007732</v>
      </c>
      <c r="G88" s="13">
        <f t="shared" si="34"/>
        <v>-2759420520</v>
      </c>
      <c r="H88" s="13">
        <f t="shared" si="34"/>
        <v>-6623014896</v>
      </c>
      <c r="I88" s="13">
        <f t="shared" si="34"/>
        <v>-7152858792</v>
      </c>
      <c r="J88" s="13">
        <f t="shared" si="34"/>
        <v>-7725092904</v>
      </c>
      <c r="K88" s="13">
        <f t="shared" si="34"/>
        <v>-8343114534</v>
      </c>
      <c r="L88" s="13">
        <f t="shared" si="34"/>
        <v>-9010574514</v>
      </c>
      <c r="M88" s="13">
        <f t="shared" si="34"/>
        <v>-9731427912</v>
      </c>
      <c r="N88" s="13">
        <f t="shared" si="34"/>
        <v>-10509950934</v>
      </c>
    </row>
  </sheetData>
  <mergeCells count="2">
    <mergeCell ref="A1:N2"/>
    <mergeCell ref="A46:N4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5"/>
    <col customWidth="1" min="2" max="3" width="17.38"/>
    <col customWidth="1" min="4" max="4" width="16.88"/>
    <col customWidth="1" min="5" max="5" width="16.38"/>
    <col customWidth="1" min="6" max="6" width="15.88"/>
    <col customWidth="1" min="7" max="8" width="16.63"/>
    <col customWidth="1" min="9" max="9" width="17.75"/>
    <col customWidth="1" min="10" max="10" width="16.75"/>
    <col customWidth="1" min="11" max="11" width="16.38"/>
    <col customWidth="1" min="12" max="14" width="16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>
      <c r="A3" s="7"/>
      <c r="B3" s="7"/>
      <c r="C3" s="8">
        <v>1.0</v>
      </c>
      <c r="D3" s="8">
        <v>2.0</v>
      </c>
      <c r="E3" s="8">
        <v>3.0</v>
      </c>
      <c r="F3" s="8">
        <v>4.0</v>
      </c>
      <c r="G3" s="8">
        <v>5.0</v>
      </c>
      <c r="H3" s="8">
        <v>6.0</v>
      </c>
      <c r="I3" s="8">
        <v>7.0</v>
      </c>
      <c r="J3" s="8">
        <v>8.0</v>
      </c>
      <c r="K3" s="8">
        <v>9.0</v>
      </c>
      <c r="L3" s="8">
        <v>10.0</v>
      </c>
      <c r="M3" s="8">
        <v>11.0</v>
      </c>
      <c r="N3" s="8">
        <v>12.0</v>
      </c>
    </row>
    <row r="4">
      <c r="A4" s="9" t="s">
        <v>1</v>
      </c>
      <c r="B4" s="10">
        <v>5.1E7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>
      <c r="A5" s="8" t="s">
        <v>2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>
      <c r="A6" s="8" t="s">
        <v>3</v>
      </c>
      <c r="B6" s="7"/>
      <c r="C6" s="12">
        <v>1.0E7</v>
      </c>
      <c r="D6" s="13"/>
      <c r="E6" s="13"/>
      <c r="F6" s="13"/>
      <c r="G6" s="13"/>
      <c r="H6" s="12">
        <v>1.0E7</v>
      </c>
      <c r="I6" s="13"/>
      <c r="J6" s="13"/>
      <c r="K6" s="13"/>
      <c r="L6" s="13"/>
      <c r="M6" s="13"/>
      <c r="N6" s="13"/>
    </row>
    <row r="7">
      <c r="A7" s="8" t="s">
        <v>4</v>
      </c>
      <c r="B7" s="7"/>
      <c r="C7" s="12">
        <v>3500000.0</v>
      </c>
      <c r="D7" s="13"/>
      <c r="E7" s="13"/>
      <c r="F7" s="13"/>
      <c r="G7" s="13"/>
      <c r="H7" s="12">
        <v>3500000.0</v>
      </c>
      <c r="I7" s="13"/>
      <c r="J7" s="13"/>
      <c r="K7" s="13"/>
      <c r="L7" s="13"/>
      <c r="M7" s="13"/>
      <c r="N7" s="13"/>
    </row>
    <row r="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>
      <c r="A9" s="9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>
      <c r="A10" s="8" t="s">
        <v>6</v>
      </c>
      <c r="B10" s="7"/>
      <c r="C10" s="14">
        <f t="shared" ref="C10:N10" si="1">C13+C14</f>
        <v>19572000</v>
      </c>
      <c r="D10" s="14">
        <f t="shared" si="1"/>
        <v>22253364</v>
      </c>
      <c r="E10" s="14">
        <f t="shared" si="1"/>
        <v>25303334</v>
      </c>
      <c r="F10" s="14">
        <f t="shared" si="1"/>
        <v>28770840</v>
      </c>
      <c r="G10" s="14">
        <f t="shared" si="1"/>
        <v>32712967</v>
      </c>
      <c r="H10" s="14">
        <f t="shared" si="1"/>
        <v>57580824</v>
      </c>
      <c r="I10" s="14">
        <f t="shared" si="1"/>
        <v>65469971</v>
      </c>
      <c r="J10" s="14">
        <f t="shared" si="1"/>
        <v>74440471</v>
      </c>
      <c r="K10" s="14">
        <f t="shared" si="1"/>
        <v>84639114</v>
      </c>
      <c r="L10" s="14">
        <f t="shared" si="1"/>
        <v>96235524</v>
      </c>
      <c r="M10" s="14">
        <f t="shared" si="1"/>
        <v>109420528</v>
      </c>
      <c r="N10" s="14">
        <f t="shared" si="1"/>
        <v>124412680</v>
      </c>
    </row>
    <row r="11">
      <c r="A11" s="8" t="s">
        <v>7</v>
      </c>
      <c r="B11" s="7"/>
      <c r="C11" s="15">
        <f>ROUNDUP(12000,(0))</f>
        <v>12000</v>
      </c>
      <c r="D11" s="16">
        <f t="shared" ref="D11:G11" si="2">C11+D20</f>
        <v>13644</v>
      </c>
      <c r="E11" s="16">
        <f t="shared" si="2"/>
        <v>15514</v>
      </c>
      <c r="F11" s="16">
        <f t="shared" si="2"/>
        <v>17640</v>
      </c>
      <c r="G11" s="16">
        <f t="shared" si="2"/>
        <v>20057</v>
      </c>
      <c r="H11" s="16">
        <f>H17*6</f>
        <v>35304</v>
      </c>
      <c r="I11" s="16">
        <f t="shared" ref="I11:N11" si="3">H11+I20</f>
        <v>40141</v>
      </c>
      <c r="J11" s="16">
        <f t="shared" si="3"/>
        <v>45641</v>
      </c>
      <c r="K11" s="16">
        <f t="shared" si="3"/>
        <v>51894</v>
      </c>
      <c r="L11" s="16">
        <f t="shared" si="3"/>
        <v>59004</v>
      </c>
      <c r="M11" s="16">
        <f t="shared" si="3"/>
        <v>67088</v>
      </c>
      <c r="N11" s="16">
        <f t="shared" si="3"/>
        <v>76280</v>
      </c>
    </row>
    <row r="12">
      <c r="A12" s="8" t="s">
        <v>8</v>
      </c>
      <c r="B12" s="7"/>
      <c r="C12" s="12">
        <v>21000.0</v>
      </c>
      <c r="D12" s="12">
        <v>21000.0</v>
      </c>
      <c r="E12" s="12">
        <v>21000.0</v>
      </c>
      <c r="F12" s="12">
        <v>21000.0</v>
      </c>
      <c r="G12" s="12">
        <v>21000.0</v>
      </c>
      <c r="H12" s="12">
        <v>21000.0</v>
      </c>
      <c r="I12" s="12">
        <v>21000.0</v>
      </c>
      <c r="J12" s="12">
        <v>21000.0</v>
      </c>
      <c r="K12" s="12">
        <v>21000.0</v>
      </c>
      <c r="L12" s="12">
        <v>21000.0</v>
      </c>
      <c r="M12" s="12">
        <v>21000.0</v>
      </c>
      <c r="N12" s="12">
        <v>21000.0</v>
      </c>
    </row>
    <row r="13">
      <c r="A13" s="8" t="s">
        <v>9</v>
      </c>
      <c r="B13" s="17">
        <v>0.061</v>
      </c>
      <c r="C13" s="13">
        <f>(C12*C11)*B13</f>
        <v>15372000</v>
      </c>
      <c r="D13" s="13">
        <f>(D12*D11)*B13</f>
        <v>17477964</v>
      </c>
      <c r="E13" s="13">
        <f>(E12*E11)*B13</f>
        <v>19873434</v>
      </c>
      <c r="F13" s="13">
        <f>(F11*F12)*B13</f>
        <v>22596840</v>
      </c>
      <c r="G13" s="13">
        <f>(G11*G12)*B13</f>
        <v>25693017</v>
      </c>
      <c r="H13" s="13">
        <f>(H12*H11)*B13</f>
        <v>45224424</v>
      </c>
      <c r="I13" s="13">
        <f>(I11*I12)*B13</f>
        <v>51420621</v>
      </c>
      <c r="J13" s="13">
        <f>(J11*J12)*B13</f>
        <v>58466121</v>
      </c>
      <c r="K13" s="13">
        <f>(K11*K12)*B13</f>
        <v>66476214</v>
      </c>
      <c r="L13" s="13">
        <f>(L11*L12)*B13</f>
        <v>75584124</v>
      </c>
      <c r="M13" s="13">
        <f>(M11*M12)*B13</f>
        <v>85939728</v>
      </c>
      <c r="N13" s="13">
        <f>(N11*N12)*B13</f>
        <v>97714680</v>
      </c>
    </row>
    <row r="14">
      <c r="A14" s="8" t="s">
        <v>10</v>
      </c>
      <c r="B14" s="12">
        <v>350.0</v>
      </c>
      <c r="C14" s="13">
        <f>B14*C11</f>
        <v>4200000</v>
      </c>
      <c r="D14" s="13">
        <f>D11*B14</f>
        <v>4775400</v>
      </c>
      <c r="E14" s="13">
        <f>E11*B14</f>
        <v>5429900</v>
      </c>
      <c r="F14" s="13">
        <f>F11*B14</f>
        <v>6174000</v>
      </c>
      <c r="G14" s="13">
        <f>G11*B14</f>
        <v>7019950</v>
      </c>
      <c r="H14" s="13">
        <f>H11*B14</f>
        <v>12356400</v>
      </c>
      <c r="I14" s="13">
        <f>I11*B14</f>
        <v>14049350</v>
      </c>
      <c r="J14" s="13">
        <f>J11*B14</f>
        <v>15974350</v>
      </c>
      <c r="K14" s="13">
        <f>K11*B14</f>
        <v>18162900</v>
      </c>
      <c r="L14" s="13">
        <f>L11*B14</f>
        <v>20651400</v>
      </c>
      <c r="M14" s="13">
        <f>M11*B14</f>
        <v>23480800</v>
      </c>
      <c r="N14" s="13">
        <f>N11*B14</f>
        <v>26698000</v>
      </c>
    </row>
    <row r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>
      <c r="A16" s="9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>
      <c r="A17" s="8" t="s">
        <v>12</v>
      </c>
      <c r="B17" s="7"/>
      <c r="C17" s="8">
        <v>2000.0</v>
      </c>
      <c r="D17" s="7">
        <f>C17+D19</f>
        <v>2500</v>
      </c>
      <c r="E17" s="16">
        <f>E19+D17</f>
        <v>3125</v>
      </c>
      <c r="F17" s="16">
        <f t="shared" ref="F17:G17" si="4">E17+F19</f>
        <v>3907</v>
      </c>
      <c r="G17" s="16">
        <f t="shared" si="4"/>
        <v>4884</v>
      </c>
      <c r="H17" s="16">
        <f>G17+1000</f>
        <v>5884</v>
      </c>
      <c r="I17" s="16">
        <f t="shared" ref="I17:N17" si="5">H17+I19</f>
        <v>7355</v>
      </c>
      <c r="J17" s="16">
        <f t="shared" si="5"/>
        <v>9194</v>
      </c>
      <c r="K17" s="16">
        <f t="shared" si="5"/>
        <v>11493</v>
      </c>
      <c r="L17" s="16">
        <f t="shared" si="5"/>
        <v>14367</v>
      </c>
      <c r="M17" s="16">
        <f t="shared" si="5"/>
        <v>17959</v>
      </c>
      <c r="N17" s="16">
        <f t="shared" si="5"/>
        <v>22449</v>
      </c>
    </row>
    <row r="18">
      <c r="A18" s="8" t="s">
        <v>13</v>
      </c>
      <c r="B18" s="7"/>
      <c r="C18" s="8">
        <v>12000.0</v>
      </c>
      <c r="D18" s="7">
        <f t="shared" ref="D18:N18" si="6">D17*60</f>
        <v>150000</v>
      </c>
      <c r="E18" s="7">
        <f t="shared" si="6"/>
        <v>187500</v>
      </c>
      <c r="F18" s="7">
        <f t="shared" si="6"/>
        <v>234420</v>
      </c>
      <c r="G18" s="7">
        <f t="shared" si="6"/>
        <v>293040</v>
      </c>
      <c r="H18" s="7">
        <f t="shared" si="6"/>
        <v>353040</v>
      </c>
      <c r="I18" s="7">
        <f t="shared" si="6"/>
        <v>441300</v>
      </c>
      <c r="J18" s="7">
        <f t="shared" si="6"/>
        <v>551640</v>
      </c>
      <c r="K18" s="7">
        <f t="shared" si="6"/>
        <v>689580</v>
      </c>
      <c r="L18" s="7">
        <f t="shared" si="6"/>
        <v>862020</v>
      </c>
      <c r="M18" s="7">
        <f t="shared" si="6"/>
        <v>1077540</v>
      </c>
      <c r="N18" s="7">
        <f t="shared" si="6"/>
        <v>1346940</v>
      </c>
    </row>
    <row r="19">
      <c r="A19" s="8" t="s">
        <v>14</v>
      </c>
      <c r="B19" s="18">
        <v>0.25</v>
      </c>
      <c r="C19" s="7"/>
      <c r="D19" s="7">
        <f>C17*B19</f>
        <v>500</v>
      </c>
      <c r="E19" s="16">
        <f>ROUNDUP(D17*B19)</f>
        <v>625</v>
      </c>
      <c r="F19" s="16">
        <f>ROUNDUP(E17*B19)</f>
        <v>782</v>
      </c>
      <c r="G19" s="16">
        <f>ROUNDUP(F17*B19)</f>
        <v>977</v>
      </c>
      <c r="H19" s="16"/>
      <c r="I19" s="16">
        <f>ROUNDUP(H17*B19)</f>
        <v>1471</v>
      </c>
      <c r="J19" s="16">
        <f>ROUNDUP(I17*B19)</f>
        <v>1839</v>
      </c>
      <c r="K19" s="16">
        <f>ROUNDUP(J17*B19)</f>
        <v>2299</v>
      </c>
      <c r="L19" s="16">
        <f>ROUNDUP(K17*B19)</f>
        <v>2874</v>
      </c>
      <c r="M19" s="16">
        <f>ROUNDUP(L17*B19)</f>
        <v>3592</v>
      </c>
      <c r="N19" s="16">
        <f>ROUNDUP(M17*B19)</f>
        <v>4490</v>
      </c>
    </row>
    <row r="20">
      <c r="A20" s="8" t="s">
        <v>15</v>
      </c>
      <c r="B20" s="18">
        <v>0.137</v>
      </c>
      <c r="C20" s="7"/>
      <c r="D20" s="7">
        <f>C11*B20</f>
        <v>1644</v>
      </c>
      <c r="E20" s="16">
        <f>ROUNDUP(D11*B20)</f>
        <v>1870</v>
      </c>
      <c r="F20" s="16">
        <f>ROUNDUP(E11*B20)</f>
        <v>2126</v>
      </c>
      <c r="G20" s="16">
        <f>ROUNDUP(F11*B20)</f>
        <v>2417</v>
      </c>
      <c r="H20" s="16"/>
      <c r="I20" s="16">
        <f>ROUNDUP(H11*B20)</f>
        <v>4837</v>
      </c>
      <c r="J20" s="16">
        <f>ROUNDUP(I11*B20)</f>
        <v>5500</v>
      </c>
      <c r="K20" s="16">
        <f>ROUNDUP(J11*B20)</f>
        <v>6253</v>
      </c>
      <c r="L20" s="16">
        <f>ROUNDUP(K11*B20)</f>
        <v>7110</v>
      </c>
      <c r="M20" s="16">
        <f>ROUNDUP(L11*B20)</f>
        <v>8084</v>
      </c>
      <c r="N20" s="16">
        <f>ROUNDUP(M11*B20)</f>
        <v>9192</v>
      </c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>
      <c r="A22" s="9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9" t="s">
        <v>17</v>
      </c>
      <c r="B23" s="20"/>
      <c r="C23" s="21">
        <v>-500000.0</v>
      </c>
      <c r="D23" s="21">
        <v>-500000.0</v>
      </c>
      <c r="E23" s="21">
        <v>-500000.0</v>
      </c>
      <c r="F23" s="21">
        <v>-500000.0</v>
      </c>
      <c r="G23" s="21">
        <v>-500000.0</v>
      </c>
      <c r="H23" s="21">
        <v>-1000000.0</v>
      </c>
      <c r="I23" s="21">
        <v>-1000000.0</v>
      </c>
      <c r="J23" s="21">
        <v>-1000000.0</v>
      </c>
      <c r="K23" s="21">
        <v>-1000000.0</v>
      </c>
      <c r="L23" s="21">
        <v>-1000000.0</v>
      </c>
      <c r="M23" s="21">
        <v>-1000000.0</v>
      </c>
      <c r="N23" s="12">
        <v>-1000000.0</v>
      </c>
    </row>
    <row r="24">
      <c r="A24" s="19" t="s">
        <v>18</v>
      </c>
      <c r="B24" s="20"/>
      <c r="C24" s="21">
        <v>-3000000.0</v>
      </c>
      <c r="D24" s="21">
        <v>-3000000.0</v>
      </c>
      <c r="E24" s="21">
        <v>-3000000.0</v>
      </c>
      <c r="F24" s="21">
        <v>-3000000.0</v>
      </c>
      <c r="G24" s="21">
        <v>-3000000.0</v>
      </c>
      <c r="H24" s="21">
        <v>-4500000.0</v>
      </c>
      <c r="I24" s="21">
        <v>-4500000.0</v>
      </c>
      <c r="J24" s="21">
        <v>-4500000.0</v>
      </c>
      <c r="K24" s="21">
        <v>-4500000.0</v>
      </c>
      <c r="L24" s="21">
        <v>-4500000.0</v>
      </c>
      <c r="M24" s="21">
        <v>-4500000.0</v>
      </c>
      <c r="N24" s="12">
        <v>-4500000.0</v>
      </c>
    </row>
    <row r="25">
      <c r="A25" s="19" t="s">
        <v>19</v>
      </c>
      <c r="B25" s="20"/>
      <c r="C25" s="21">
        <v>-300000.0</v>
      </c>
      <c r="D25" s="20">
        <f t="shared" ref="D25:M25" si="7">C25</f>
        <v>-300000</v>
      </c>
      <c r="E25" s="20">
        <f t="shared" si="7"/>
        <v>-300000</v>
      </c>
      <c r="F25" s="20">
        <f t="shared" si="7"/>
        <v>-300000</v>
      </c>
      <c r="G25" s="20">
        <f t="shared" si="7"/>
        <v>-300000</v>
      </c>
      <c r="H25" s="20">
        <f t="shared" si="7"/>
        <v>-300000</v>
      </c>
      <c r="I25" s="20">
        <f t="shared" si="7"/>
        <v>-300000</v>
      </c>
      <c r="J25" s="20">
        <f t="shared" si="7"/>
        <v>-300000</v>
      </c>
      <c r="K25" s="20">
        <f t="shared" si="7"/>
        <v>-300000</v>
      </c>
      <c r="L25" s="20">
        <f t="shared" si="7"/>
        <v>-300000</v>
      </c>
      <c r="M25" s="20">
        <f t="shared" si="7"/>
        <v>-300000</v>
      </c>
      <c r="N25" s="12">
        <v>-300000.0</v>
      </c>
    </row>
    <row r="26">
      <c r="A26" s="19" t="s">
        <v>20</v>
      </c>
      <c r="B26" s="20"/>
      <c r="C26" s="21">
        <v>-500000.0</v>
      </c>
      <c r="D26" s="20">
        <f t="shared" ref="D26:M26" si="8">C26</f>
        <v>-500000</v>
      </c>
      <c r="E26" s="20">
        <f t="shared" si="8"/>
        <v>-500000</v>
      </c>
      <c r="F26" s="20">
        <f t="shared" si="8"/>
        <v>-500000</v>
      </c>
      <c r="G26" s="20">
        <f t="shared" si="8"/>
        <v>-500000</v>
      </c>
      <c r="H26" s="20">
        <f t="shared" si="8"/>
        <v>-500000</v>
      </c>
      <c r="I26" s="20">
        <f t="shared" si="8"/>
        <v>-500000</v>
      </c>
      <c r="J26" s="20">
        <f t="shared" si="8"/>
        <v>-500000</v>
      </c>
      <c r="K26" s="20">
        <f t="shared" si="8"/>
        <v>-500000</v>
      </c>
      <c r="L26" s="20">
        <f t="shared" si="8"/>
        <v>-500000</v>
      </c>
      <c r="M26" s="20">
        <f t="shared" si="8"/>
        <v>-500000</v>
      </c>
      <c r="N26" s="12">
        <v>-500000.0</v>
      </c>
    </row>
    <row r="27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>
      <c r="A28" s="8" t="s">
        <v>21</v>
      </c>
      <c r="B28" s="13"/>
      <c r="C28" s="12">
        <v>-3500000.0</v>
      </c>
      <c r="D28" s="13">
        <f>-((D19*B29)+500000)</f>
        <v>-925000</v>
      </c>
      <c r="E28" s="13">
        <f>-((E20*B29)+500000)</f>
        <v>-2089500</v>
      </c>
      <c r="F28" s="13">
        <f>-((F20*B29)+500000)</f>
        <v>-2307100</v>
      </c>
      <c r="G28" s="13">
        <f>-(G20*B29+(500000))</f>
        <v>-2554450</v>
      </c>
      <c r="H28" s="12">
        <v>-3500000.0</v>
      </c>
      <c r="I28" s="13">
        <f>-(I20*B29+(500000))</f>
        <v>-4611450</v>
      </c>
      <c r="J28" s="13">
        <f>-(J20*B29+(500000))</f>
        <v>-5175000</v>
      </c>
      <c r="K28" s="13">
        <f>-(K20*B29+(500000))</f>
        <v>-5815050</v>
      </c>
      <c r="L28" s="13">
        <f>-(L20*B29+(500000))</f>
        <v>-6543500</v>
      </c>
      <c r="M28" s="13">
        <f>-(M20*B29+(500000))</f>
        <v>-7371400</v>
      </c>
      <c r="N28" s="13">
        <f>-(N20*B29+(500000))</f>
        <v>-8313200</v>
      </c>
    </row>
    <row r="29">
      <c r="A29" s="8" t="s">
        <v>22</v>
      </c>
      <c r="B29" s="12">
        <v>850.0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>
      <c r="A30" s="8" t="s">
        <v>23</v>
      </c>
      <c r="B30" s="13"/>
      <c r="C30" s="13">
        <f t="shared" ref="C30:D30" si="9">SUM(C23:C29)</f>
        <v>-7800000</v>
      </c>
      <c r="D30" s="13">
        <f t="shared" si="9"/>
        <v>-5225000</v>
      </c>
      <c r="E30" s="13">
        <f>SUM(E22:E29)</f>
        <v>-6389500</v>
      </c>
      <c r="F30" s="13">
        <f t="shared" ref="F30:N30" si="10">SUM(F23:F29)</f>
        <v>-6607100</v>
      </c>
      <c r="G30" s="13">
        <f t="shared" si="10"/>
        <v>-6854450</v>
      </c>
      <c r="H30" s="13">
        <f t="shared" si="10"/>
        <v>-9800000</v>
      </c>
      <c r="I30" s="13">
        <f t="shared" si="10"/>
        <v>-10911450</v>
      </c>
      <c r="J30" s="13">
        <f t="shared" si="10"/>
        <v>-11475000</v>
      </c>
      <c r="K30" s="13">
        <f t="shared" si="10"/>
        <v>-12115050</v>
      </c>
      <c r="L30" s="13">
        <f t="shared" si="10"/>
        <v>-12843500</v>
      </c>
      <c r="M30" s="13">
        <f t="shared" si="10"/>
        <v>-13671400</v>
      </c>
      <c r="N30" s="13">
        <f t="shared" si="10"/>
        <v>-14613200</v>
      </c>
    </row>
    <row r="31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>
      <c r="A32" s="9" t="s">
        <v>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8" t="s">
        <v>25</v>
      </c>
      <c r="B33" s="7"/>
      <c r="C33" s="13">
        <f>C10-(C23-C24-C25-C26)</f>
        <v>16272000</v>
      </c>
      <c r="D33" s="13">
        <f t="shared" ref="D33:G33" si="11">D10+D30</f>
        <v>17028364</v>
      </c>
      <c r="E33" s="13">
        <f t="shared" si="11"/>
        <v>18913834</v>
      </c>
      <c r="F33" s="13">
        <f t="shared" si="11"/>
        <v>22163740</v>
      </c>
      <c r="G33" s="13">
        <f t="shared" si="11"/>
        <v>25858517</v>
      </c>
      <c r="H33" s="13">
        <f>H10+H23+H24+H25+H26</f>
        <v>51280824</v>
      </c>
      <c r="I33" s="13">
        <f t="shared" ref="I33:N33" si="12">I10+I30</f>
        <v>54558521</v>
      </c>
      <c r="J33" s="13">
        <f t="shared" si="12"/>
        <v>62965471</v>
      </c>
      <c r="K33" s="13">
        <f t="shared" si="12"/>
        <v>72524064</v>
      </c>
      <c r="L33" s="13">
        <f t="shared" si="12"/>
        <v>83392024</v>
      </c>
      <c r="M33" s="13">
        <f t="shared" si="12"/>
        <v>95749128</v>
      </c>
      <c r="N33" s="13">
        <f t="shared" si="12"/>
        <v>109799480</v>
      </c>
    </row>
    <row r="34">
      <c r="A34" s="8" t="s">
        <v>26</v>
      </c>
      <c r="B34" s="18"/>
      <c r="C34" s="13">
        <f>C35+C33</f>
        <v>15783840</v>
      </c>
      <c r="D34" s="13">
        <f t="shared" ref="D34:N34" si="13">D33+D35</f>
        <v>16517513.08</v>
      </c>
      <c r="E34" s="13">
        <f t="shared" si="13"/>
        <v>18346418.98</v>
      </c>
      <c r="F34" s="13">
        <f t="shared" si="13"/>
        <v>21498827.8</v>
      </c>
      <c r="G34" s="13">
        <f t="shared" si="13"/>
        <v>25082761.49</v>
      </c>
      <c r="H34" s="13">
        <f t="shared" si="13"/>
        <v>49742399.28</v>
      </c>
      <c r="I34" s="13">
        <f t="shared" si="13"/>
        <v>52921765.37</v>
      </c>
      <c r="J34" s="13">
        <f t="shared" si="13"/>
        <v>61076506.87</v>
      </c>
      <c r="K34" s="13">
        <f t="shared" si="13"/>
        <v>70348342.08</v>
      </c>
      <c r="L34" s="13">
        <f t="shared" si="13"/>
        <v>80890263.28</v>
      </c>
      <c r="M34" s="13">
        <f t="shared" si="13"/>
        <v>92876654.16</v>
      </c>
      <c r="N34" s="13">
        <f t="shared" si="13"/>
        <v>106505495.6</v>
      </c>
    </row>
    <row r="35">
      <c r="A35" s="8" t="s">
        <v>27</v>
      </c>
      <c r="B35" s="18">
        <v>-0.03</v>
      </c>
      <c r="C35" s="13">
        <f>C33*B35</f>
        <v>-488160</v>
      </c>
      <c r="D35" s="13">
        <f>D33*B35</f>
        <v>-510850.92</v>
      </c>
      <c r="E35" s="13">
        <f>E33*B35</f>
        <v>-567415.02</v>
      </c>
      <c r="F35" s="13">
        <f>F33*B35</f>
        <v>-664912.2</v>
      </c>
      <c r="G35" s="13">
        <f>G33*B35</f>
        <v>-775755.51</v>
      </c>
      <c r="H35" s="13">
        <f>H33*B35</f>
        <v>-1538424.72</v>
      </c>
      <c r="I35" s="13">
        <f>I33*B35</f>
        <v>-1636755.63</v>
      </c>
      <c r="J35" s="13">
        <f>J33*B35</f>
        <v>-1888964.13</v>
      </c>
      <c r="K35" s="13">
        <f>K33*B35</f>
        <v>-2175721.92</v>
      </c>
      <c r="L35" s="13">
        <f>L33*B35</f>
        <v>-2501760.72</v>
      </c>
      <c r="M35" s="13">
        <f>M33*B35</f>
        <v>-2872473.84</v>
      </c>
      <c r="N35" s="13">
        <f>N33*B35</f>
        <v>-3293984.4</v>
      </c>
    </row>
    <row r="36">
      <c r="A36" s="8" t="s">
        <v>28</v>
      </c>
      <c r="B36" s="18">
        <v>0.01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>
      <c r="A37" s="8" t="s">
        <v>29</v>
      </c>
      <c r="B37" s="13">
        <f t="array" ref="B37">NPV(0.01, C15:N39) + B39</f>
        <v>1147068908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>
      <c r="A38" s="8" t="s">
        <v>30</v>
      </c>
      <c r="B38" s="22">
        <f>IRR(B39:N39)*12</f>
        <v>18.89317034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>
      <c r="A39" s="8" t="s">
        <v>31</v>
      </c>
      <c r="B39" s="12">
        <v>-5.1E7</v>
      </c>
      <c r="C39" s="13">
        <f>B4+C42+C43+C35+C34+C30-C7-C6</f>
        <v>60367680</v>
      </c>
      <c r="D39" s="13">
        <f t="shared" ref="D39:G39" si="14">C39+D42+D43+D35+D34+D30</f>
        <v>88627306.16</v>
      </c>
      <c r="E39" s="13">
        <f t="shared" si="14"/>
        <v>119890244.1</v>
      </c>
      <c r="F39" s="13">
        <f t="shared" si="14"/>
        <v>156713899.7</v>
      </c>
      <c r="G39" s="13">
        <f t="shared" si="14"/>
        <v>199859472.7</v>
      </c>
      <c r="H39" s="13">
        <f>G39+H42+H43+H35+H34+H30-H7-H6</f>
        <v>269987871.3</v>
      </c>
      <c r="I39" s="13">
        <f>H39+I42+I43+I35+I34+I30</f>
        <v>361782052</v>
      </c>
      <c r="J39" s="13">
        <f>I39+J42+J43+J35+J30</f>
        <v>406884208.9</v>
      </c>
      <c r="K39" s="13">
        <f t="shared" ref="K39:N39" si="15">J39+K42+K43+K35+K34+K30</f>
        <v>529417993</v>
      </c>
      <c r="L39" s="13">
        <f t="shared" si="15"/>
        <v>670547119.6</v>
      </c>
      <c r="M39" s="13">
        <f t="shared" si="15"/>
        <v>832819627.9</v>
      </c>
      <c r="N39" s="13">
        <f t="shared" si="15"/>
        <v>1019132619</v>
      </c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>
      <c r="A41" s="9" t="s">
        <v>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8" t="s">
        <v>33</v>
      </c>
      <c r="B42" s="7"/>
      <c r="C42" s="13">
        <f t="shared" ref="C42:N42" si="16">C11*C12</f>
        <v>252000000</v>
      </c>
      <c r="D42" s="13">
        <f t="shared" si="16"/>
        <v>286524000</v>
      </c>
      <c r="E42" s="13">
        <f t="shared" si="16"/>
        <v>325794000</v>
      </c>
      <c r="F42" s="13">
        <f t="shared" si="16"/>
        <v>370440000</v>
      </c>
      <c r="G42" s="13">
        <f t="shared" si="16"/>
        <v>421197000</v>
      </c>
      <c r="H42" s="13">
        <f t="shared" si="16"/>
        <v>741384000</v>
      </c>
      <c r="I42" s="13">
        <f t="shared" si="16"/>
        <v>842961000</v>
      </c>
      <c r="J42" s="13">
        <f t="shared" si="16"/>
        <v>958461000</v>
      </c>
      <c r="K42" s="13">
        <f t="shared" si="16"/>
        <v>1089774000</v>
      </c>
      <c r="L42" s="13">
        <f t="shared" si="16"/>
        <v>1239084000</v>
      </c>
      <c r="M42" s="13">
        <f t="shared" si="16"/>
        <v>1408848000</v>
      </c>
      <c r="N42" s="13">
        <f t="shared" si="16"/>
        <v>1601880000</v>
      </c>
    </row>
    <row r="43">
      <c r="A43" s="8" t="s">
        <v>34</v>
      </c>
      <c r="B43" s="7"/>
      <c r="C43" s="13">
        <f t="shared" ref="C43:N43" si="17">C13-C42</f>
        <v>-236628000</v>
      </c>
      <c r="D43" s="13">
        <f t="shared" si="17"/>
        <v>-269046036</v>
      </c>
      <c r="E43" s="13">
        <f t="shared" si="17"/>
        <v>-305920566</v>
      </c>
      <c r="F43" s="13">
        <f t="shared" si="17"/>
        <v>-347843160</v>
      </c>
      <c r="G43" s="13">
        <f t="shared" si="17"/>
        <v>-395503983</v>
      </c>
      <c r="H43" s="13">
        <f t="shared" si="17"/>
        <v>-696159576</v>
      </c>
      <c r="I43" s="13">
        <f t="shared" si="17"/>
        <v>-791540379</v>
      </c>
      <c r="J43" s="13">
        <f t="shared" si="17"/>
        <v>-899994879</v>
      </c>
      <c r="K43" s="13">
        <f t="shared" si="17"/>
        <v>-1023297786</v>
      </c>
      <c r="L43" s="13">
        <f t="shared" si="17"/>
        <v>-1163499876</v>
      </c>
      <c r="M43" s="13">
        <f t="shared" si="17"/>
        <v>-1322908272</v>
      </c>
      <c r="N43" s="13">
        <f t="shared" si="17"/>
        <v>-1504165320</v>
      </c>
    </row>
    <row r="45">
      <c r="D45" s="23"/>
    </row>
    <row r="46">
      <c r="A46" s="1" t="s">
        <v>35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>
      <c r="A48" s="7"/>
      <c r="B48" s="7"/>
      <c r="C48" s="8">
        <v>13.0</v>
      </c>
      <c r="D48" s="8">
        <v>14.0</v>
      </c>
      <c r="E48" s="8">
        <v>15.0</v>
      </c>
      <c r="F48" s="8">
        <v>16.0</v>
      </c>
      <c r="G48" s="8">
        <v>17.0</v>
      </c>
      <c r="H48" s="8">
        <v>18.0</v>
      </c>
      <c r="I48" s="8">
        <v>19.0</v>
      </c>
      <c r="J48" s="8">
        <v>20.0</v>
      </c>
      <c r="K48" s="8">
        <v>21.0</v>
      </c>
      <c r="L48" s="8">
        <v>22.0</v>
      </c>
      <c r="M48" s="8">
        <v>23.0</v>
      </c>
      <c r="N48" s="8">
        <v>24.0</v>
      </c>
    </row>
    <row r="49">
      <c r="A49" s="9" t="s">
        <v>1</v>
      </c>
      <c r="B49" s="10">
        <v>2.5E8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8" t="s">
        <v>2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>
      <c r="A51" s="8" t="s">
        <v>3</v>
      </c>
      <c r="B51" s="7"/>
      <c r="C51" s="12">
        <v>1.8E8</v>
      </c>
      <c r="D51" s="13"/>
      <c r="E51" s="13"/>
      <c r="F51" s="13"/>
      <c r="G51" s="13"/>
      <c r="H51" s="12"/>
      <c r="I51" s="13"/>
      <c r="J51" s="13"/>
      <c r="K51" s="13"/>
      <c r="L51" s="13"/>
      <c r="M51" s="13"/>
      <c r="N51" s="13"/>
    </row>
    <row r="52">
      <c r="A52" s="8" t="s">
        <v>4</v>
      </c>
      <c r="B52" s="7"/>
      <c r="C52" s="12">
        <v>6.3E7</v>
      </c>
      <c r="D52" s="13"/>
      <c r="E52" s="13"/>
      <c r="F52" s="13"/>
      <c r="G52" s="13"/>
      <c r="H52" s="12"/>
      <c r="I52" s="13"/>
      <c r="J52" s="13"/>
      <c r="K52" s="13"/>
      <c r="L52" s="13"/>
      <c r="M52" s="13"/>
      <c r="N52" s="13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>
      <c r="A54" s="9" t="s">
        <v>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8" t="s">
        <v>6</v>
      </c>
      <c r="B55" s="7"/>
      <c r="C55" s="14">
        <f t="shared" ref="C55:N55" si="18">C58+C59</f>
        <v>391440000</v>
      </c>
      <c r="D55" s="14">
        <f t="shared" si="18"/>
        <v>445067280</v>
      </c>
      <c r="E55" s="14">
        <f t="shared" si="18"/>
        <v>506042215</v>
      </c>
      <c r="F55" s="14">
        <f t="shared" si="18"/>
        <v>575371132</v>
      </c>
      <c r="G55" s="14">
        <f t="shared" si="18"/>
        <v>654197362</v>
      </c>
      <c r="H55" s="14">
        <f t="shared" si="18"/>
        <v>965457402</v>
      </c>
      <c r="I55" s="14">
        <f t="shared" si="18"/>
        <v>1097726609</v>
      </c>
      <c r="J55" s="14">
        <f t="shared" si="18"/>
        <v>1248116226</v>
      </c>
      <c r="K55" s="14">
        <f t="shared" si="18"/>
        <v>1419108635</v>
      </c>
      <c r="L55" s="14">
        <f t="shared" si="18"/>
        <v>1613527097</v>
      </c>
      <c r="M55" s="14">
        <f t="shared" si="18"/>
        <v>1834581420</v>
      </c>
      <c r="N55" s="14">
        <f t="shared" si="18"/>
        <v>2085920151</v>
      </c>
    </row>
    <row r="56">
      <c r="A56" s="8" t="s">
        <v>7</v>
      </c>
      <c r="B56" s="7"/>
      <c r="C56" s="15">
        <f>ROUNDUP(240000,(0))</f>
        <v>240000</v>
      </c>
      <c r="D56" s="16">
        <f t="shared" ref="D56:G56" si="19">C56+D65</f>
        <v>272880</v>
      </c>
      <c r="E56" s="16">
        <f t="shared" si="19"/>
        <v>310265</v>
      </c>
      <c r="F56" s="16">
        <f t="shared" si="19"/>
        <v>352772</v>
      </c>
      <c r="G56" s="16">
        <f t="shared" si="19"/>
        <v>401102</v>
      </c>
      <c r="H56" s="16">
        <f>H62*6</f>
        <v>591942</v>
      </c>
      <c r="I56" s="16">
        <f t="shared" ref="I56:N56" si="20">H56+I65</f>
        <v>673039</v>
      </c>
      <c r="J56" s="16">
        <f t="shared" si="20"/>
        <v>765246</v>
      </c>
      <c r="K56" s="16">
        <f t="shared" si="20"/>
        <v>870085</v>
      </c>
      <c r="L56" s="16">
        <f t="shared" si="20"/>
        <v>989287</v>
      </c>
      <c r="M56" s="16">
        <f t="shared" si="20"/>
        <v>1124820</v>
      </c>
      <c r="N56" s="16">
        <f t="shared" si="20"/>
        <v>1278921</v>
      </c>
    </row>
    <row r="57">
      <c r="A57" s="8" t="s">
        <v>8</v>
      </c>
      <c r="B57" s="7"/>
      <c r="C57" s="12">
        <v>21000.0</v>
      </c>
      <c r="D57" s="12">
        <v>21000.0</v>
      </c>
      <c r="E57" s="12">
        <v>21000.0</v>
      </c>
      <c r="F57" s="12">
        <v>21000.0</v>
      </c>
      <c r="G57" s="12">
        <v>21000.0</v>
      </c>
      <c r="H57" s="12">
        <v>21000.0</v>
      </c>
      <c r="I57" s="12">
        <v>21000.0</v>
      </c>
      <c r="J57" s="12">
        <v>21000.0</v>
      </c>
      <c r="K57" s="12">
        <v>21000.0</v>
      </c>
      <c r="L57" s="12">
        <v>21000.0</v>
      </c>
      <c r="M57" s="12">
        <v>21000.0</v>
      </c>
      <c r="N57" s="12">
        <v>21000.0</v>
      </c>
    </row>
    <row r="58">
      <c r="A58" s="8" t="s">
        <v>9</v>
      </c>
      <c r="B58" s="17">
        <v>0.061</v>
      </c>
      <c r="C58" s="13">
        <f>(C57*C56)*B58</f>
        <v>307440000</v>
      </c>
      <c r="D58" s="13">
        <f>(D57*D56)*B58</f>
        <v>349559280</v>
      </c>
      <c r="E58" s="13">
        <f>(E57*E56)*B58</f>
        <v>397449465</v>
      </c>
      <c r="F58" s="13">
        <f>(F56*F57)*B58</f>
        <v>451900932</v>
      </c>
      <c r="G58" s="13">
        <f>(G56*G57)*B58</f>
        <v>513811662</v>
      </c>
      <c r="H58" s="13">
        <f>(H57*H56)*B58</f>
        <v>758277702</v>
      </c>
      <c r="I58" s="13">
        <f>(I56*I57)*B58</f>
        <v>862162959</v>
      </c>
      <c r="J58" s="13">
        <f>(J56*J57)*B58</f>
        <v>980280126</v>
      </c>
      <c r="K58" s="13">
        <f>(K56*K57)*B58</f>
        <v>1114578885</v>
      </c>
      <c r="L58" s="13">
        <f>(L56*L57)*B58</f>
        <v>1267276647</v>
      </c>
      <c r="M58" s="13">
        <f>(M56*M57)*B58</f>
        <v>1440894420</v>
      </c>
      <c r="N58" s="13">
        <f>(N56*N57)*B58</f>
        <v>1638297801</v>
      </c>
    </row>
    <row r="59">
      <c r="A59" s="8" t="s">
        <v>10</v>
      </c>
      <c r="B59" s="12">
        <v>350.0</v>
      </c>
      <c r="C59" s="13">
        <f>B59*C56</f>
        <v>84000000</v>
      </c>
      <c r="D59" s="13">
        <f>D56*B59</f>
        <v>95508000</v>
      </c>
      <c r="E59" s="13">
        <f>E56*B59</f>
        <v>108592750</v>
      </c>
      <c r="F59" s="13">
        <f>F56*B59</f>
        <v>123470200</v>
      </c>
      <c r="G59" s="13">
        <f>G56*B59</f>
        <v>140385700</v>
      </c>
      <c r="H59" s="13">
        <f>H56*B59</f>
        <v>207179700</v>
      </c>
      <c r="I59" s="13">
        <f>I56*B59</f>
        <v>235563650</v>
      </c>
      <c r="J59" s="13">
        <f>J56*B59</f>
        <v>267836100</v>
      </c>
      <c r="K59" s="13">
        <f>K56*B59</f>
        <v>304529750</v>
      </c>
      <c r="L59" s="13">
        <f>L56*B59</f>
        <v>346250450</v>
      </c>
      <c r="M59" s="13">
        <f>M56*B59</f>
        <v>393687000</v>
      </c>
      <c r="N59" s="13">
        <f>N56*B59</f>
        <v>447622350</v>
      </c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>
      <c r="A61" s="9" t="s">
        <v>11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8" t="s">
        <v>12</v>
      </c>
      <c r="B62" s="7"/>
      <c r="C62" s="8">
        <v>40000.0</v>
      </c>
      <c r="D62" s="7">
        <f>C62+D64</f>
        <v>50000</v>
      </c>
      <c r="E62" s="16">
        <f>E64+D62</f>
        <v>62500</v>
      </c>
      <c r="F62" s="16">
        <f t="shared" ref="F62:G62" si="21">E62+F64</f>
        <v>78125</v>
      </c>
      <c r="G62" s="16">
        <f t="shared" si="21"/>
        <v>97657</v>
      </c>
      <c r="H62" s="16">
        <f>G62+1000</f>
        <v>98657</v>
      </c>
      <c r="I62" s="16">
        <f t="shared" ref="I62:N62" si="22">H62+I64</f>
        <v>123322</v>
      </c>
      <c r="J62" s="16">
        <f t="shared" si="22"/>
        <v>154153</v>
      </c>
      <c r="K62" s="16">
        <f t="shared" si="22"/>
        <v>192692</v>
      </c>
      <c r="L62" s="16">
        <f t="shared" si="22"/>
        <v>240865</v>
      </c>
      <c r="M62" s="16">
        <f t="shared" si="22"/>
        <v>301082</v>
      </c>
      <c r="N62" s="16">
        <f t="shared" si="22"/>
        <v>376353</v>
      </c>
    </row>
    <row r="63">
      <c r="A63" s="8" t="s">
        <v>13</v>
      </c>
      <c r="B63" s="7"/>
      <c r="C63" s="8">
        <v>2.4E7</v>
      </c>
      <c r="D63" s="7">
        <f t="shared" ref="D63:N63" si="23">D62*60</f>
        <v>3000000</v>
      </c>
      <c r="E63" s="7">
        <f t="shared" si="23"/>
        <v>3750000</v>
      </c>
      <c r="F63" s="7">
        <f t="shared" si="23"/>
        <v>4687500</v>
      </c>
      <c r="G63" s="7">
        <f t="shared" si="23"/>
        <v>5859420</v>
      </c>
      <c r="H63" s="7">
        <f t="shared" si="23"/>
        <v>5919420</v>
      </c>
      <c r="I63" s="7">
        <f t="shared" si="23"/>
        <v>7399320</v>
      </c>
      <c r="J63" s="7">
        <f t="shared" si="23"/>
        <v>9249180</v>
      </c>
      <c r="K63" s="7">
        <f t="shared" si="23"/>
        <v>11561520</v>
      </c>
      <c r="L63" s="7">
        <f t="shared" si="23"/>
        <v>14451900</v>
      </c>
      <c r="M63" s="7">
        <f t="shared" si="23"/>
        <v>18064920</v>
      </c>
      <c r="N63" s="7">
        <f t="shared" si="23"/>
        <v>22581180</v>
      </c>
    </row>
    <row r="64">
      <c r="A64" s="8" t="s">
        <v>14</v>
      </c>
      <c r="B64" s="18">
        <v>0.25</v>
      </c>
      <c r="C64" s="7"/>
      <c r="D64" s="7">
        <f>C62*B64</f>
        <v>10000</v>
      </c>
      <c r="E64" s="16">
        <f>ROUNDUP(D62*B64)</f>
        <v>12500</v>
      </c>
      <c r="F64" s="16">
        <f>ROUNDUP(E62*B64)</f>
        <v>15625</v>
      </c>
      <c r="G64" s="16">
        <f>ROUNDUP(F62*B64)</f>
        <v>19532</v>
      </c>
      <c r="H64" s="16"/>
      <c r="I64" s="16">
        <f>ROUNDUP(H62*B64)</f>
        <v>24665</v>
      </c>
      <c r="J64" s="16">
        <f>ROUNDUP(I62*B64)</f>
        <v>30831</v>
      </c>
      <c r="K64" s="16">
        <f>ROUNDUP(J62*B64)</f>
        <v>38539</v>
      </c>
      <c r="L64" s="16">
        <f>ROUNDUP(K62*B64)</f>
        <v>48173</v>
      </c>
      <c r="M64" s="16">
        <f>ROUNDUP(L62*B64)</f>
        <v>60217</v>
      </c>
      <c r="N64" s="16">
        <f>ROUNDUP(M62*B64)</f>
        <v>75271</v>
      </c>
    </row>
    <row r="65">
      <c r="A65" s="8" t="s">
        <v>15</v>
      </c>
      <c r="B65" s="18">
        <v>0.137</v>
      </c>
      <c r="C65" s="7"/>
      <c r="D65" s="7">
        <f>C56*B65</f>
        <v>32880</v>
      </c>
      <c r="E65" s="7">
        <f>ROUNDUP(D56*B65)</f>
        <v>37385</v>
      </c>
      <c r="F65" s="16">
        <f>ROUNDUP(E56*B65)</f>
        <v>42507</v>
      </c>
      <c r="G65" s="16">
        <f>ROUNDUP(F56*B65)</f>
        <v>48330</v>
      </c>
      <c r="H65" s="16"/>
      <c r="I65" s="16">
        <f>ROUNDUP(H56*B65)</f>
        <v>81097</v>
      </c>
      <c r="J65" s="16">
        <f>ROUNDUP(I56*B65)</f>
        <v>92207</v>
      </c>
      <c r="K65" s="16">
        <f>ROUNDUP(J56*B65)</f>
        <v>104839</v>
      </c>
      <c r="L65" s="16">
        <f>ROUNDUP(K56*B65)</f>
        <v>119202</v>
      </c>
      <c r="M65" s="16">
        <f>ROUNDUP(L56*B65)</f>
        <v>135533</v>
      </c>
      <c r="N65" s="16">
        <f>ROUNDUP(M56*B65)</f>
        <v>154101</v>
      </c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>
      <c r="A67" s="9" t="s">
        <v>16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9" t="s">
        <v>17</v>
      </c>
      <c r="B68" s="20"/>
      <c r="C68" s="21">
        <v>-500000.0</v>
      </c>
      <c r="D68" s="21">
        <v>-500000.0</v>
      </c>
      <c r="E68" s="21">
        <v>-500000.0</v>
      </c>
      <c r="F68" s="21">
        <v>-500000.0</v>
      </c>
      <c r="G68" s="21">
        <v>-500000.0</v>
      </c>
      <c r="H68" s="21">
        <v>-1000000.0</v>
      </c>
      <c r="I68" s="21">
        <v>-1000000.0</v>
      </c>
      <c r="J68" s="21">
        <v>-1000000.0</v>
      </c>
      <c r="K68" s="21">
        <v>-1000000.0</v>
      </c>
      <c r="L68" s="21">
        <v>-1000000.0</v>
      </c>
      <c r="M68" s="21">
        <v>-1000000.0</v>
      </c>
      <c r="N68" s="12">
        <v>-1000000.0</v>
      </c>
    </row>
    <row r="69">
      <c r="A69" s="19" t="s">
        <v>18</v>
      </c>
      <c r="B69" s="20"/>
      <c r="C69" s="21">
        <v>-4.0E7</v>
      </c>
      <c r="D69" s="21">
        <v>-4.0E7</v>
      </c>
      <c r="E69" s="21">
        <v>-4.0E7</v>
      </c>
      <c r="F69" s="21">
        <v>-4.0E7</v>
      </c>
      <c r="G69" s="21">
        <v>-4.0E7</v>
      </c>
      <c r="H69" s="21">
        <v>-4.0E7</v>
      </c>
      <c r="I69" s="21">
        <v>-4.0E7</v>
      </c>
      <c r="J69" s="21">
        <v>-4.0E7</v>
      </c>
      <c r="K69" s="21">
        <v>-4.0E7</v>
      </c>
      <c r="L69" s="21">
        <v>-4.0E7</v>
      </c>
      <c r="M69" s="21">
        <v>-4.0E7</v>
      </c>
      <c r="N69" s="12">
        <v>-4.0E7</v>
      </c>
    </row>
    <row r="70">
      <c r="A70" s="19" t="s">
        <v>19</v>
      </c>
      <c r="B70" s="20"/>
      <c r="C70" s="21">
        <v>-300000.0</v>
      </c>
      <c r="D70" s="20">
        <f t="shared" ref="D70:M70" si="24">C70</f>
        <v>-300000</v>
      </c>
      <c r="E70" s="20">
        <f t="shared" si="24"/>
        <v>-300000</v>
      </c>
      <c r="F70" s="20">
        <f t="shared" si="24"/>
        <v>-300000</v>
      </c>
      <c r="G70" s="20">
        <f t="shared" si="24"/>
        <v>-300000</v>
      </c>
      <c r="H70" s="20">
        <f t="shared" si="24"/>
        <v>-300000</v>
      </c>
      <c r="I70" s="20">
        <f t="shared" si="24"/>
        <v>-300000</v>
      </c>
      <c r="J70" s="20">
        <f t="shared" si="24"/>
        <v>-300000</v>
      </c>
      <c r="K70" s="20">
        <f t="shared" si="24"/>
        <v>-300000</v>
      </c>
      <c r="L70" s="20">
        <f t="shared" si="24"/>
        <v>-300000</v>
      </c>
      <c r="M70" s="20">
        <f t="shared" si="24"/>
        <v>-300000</v>
      </c>
      <c r="N70" s="12">
        <v>-300000.0</v>
      </c>
    </row>
    <row r="71">
      <c r="A71" s="19" t="s">
        <v>20</v>
      </c>
      <c r="B71" s="20"/>
      <c r="C71" s="21">
        <v>-500000.0</v>
      </c>
      <c r="D71" s="20">
        <f t="shared" ref="D71:M71" si="25">C71</f>
        <v>-500000</v>
      </c>
      <c r="E71" s="20">
        <f t="shared" si="25"/>
        <v>-500000</v>
      </c>
      <c r="F71" s="20">
        <f t="shared" si="25"/>
        <v>-500000</v>
      </c>
      <c r="G71" s="20">
        <f t="shared" si="25"/>
        <v>-500000</v>
      </c>
      <c r="H71" s="20">
        <f t="shared" si="25"/>
        <v>-500000</v>
      </c>
      <c r="I71" s="20">
        <f t="shared" si="25"/>
        <v>-500000</v>
      </c>
      <c r="J71" s="20">
        <f t="shared" si="25"/>
        <v>-500000</v>
      </c>
      <c r="K71" s="20">
        <f t="shared" si="25"/>
        <v>-500000</v>
      </c>
      <c r="L71" s="20">
        <f t="shared" si="25"/>
        <v>-500000</v>
      </c>
      <c r="M71" s="20">
        <f t="shared" si="25"/>
        <v>-500000</v>
      </c>
      <c r="N71" s="12">
        <v>-500000.0</v>
      </c>
    </row>
    <row r="72">
      <c r="A72" s="7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>
      <c r="A73" s="8" t="s">
        <v>21</v>
      </c>
      <c r="B73" s="13"/>
      <c r="C73" s="12">
        <v>-3500000.0</v>
      </c>
      <c r="D73" s="13">
        <f>-((D64*B74)+500000)</f>
        <v>-9000000</v>
      </c>
      <c r="E73" s="13">
        <f>-((E65*B74)+500000)</f>
        <v>-32277250</v>
      </c>
      <c r="F73" s="13">
        <f>-((F65*B74)+500000)</f>
        <v>-36630950</v>
      </c>
      <c r="G73" s="13">
        <f>-(G65*B74+(500000))</f>
        <v>-41580500</v>
      </c>
      <c r="H73" s="12">
        <v>-3500000.0</v>
      </c>
      <c r="I73" s="13">
        <f>-(I65*B74+(500000))</f>
        <v>-69432450</v>
      </c>
      <c r="J73" s="13">
        <f>-(J65*B74+(500000))</f>
        <v>-78875950</v>
      </c>
      <c r="K73" s="13">
        <f>-(K65*B74+(500000))</f>
        <v>-89613150</v>
      </c>
      <c r="L73" s="13">
        <f>-(L65*B74+(500000))</f>
        <v>-101821700</v>
      </c>
      <c r="M73" s="13">
        <f>-(M65*B74+(500000))</f>
        <v>-115703050</v>
      </c>
      <c r="N73" s="13">
        <f>-(N65*B74+(500000))</f>
        <v>-131485850</v>
      </c>
    </row>
    <row r="74">
      <c r="A74" s="8" t="s">
        <v>22</v>
      </c>
      <c r="B74" s="12">
        <v>850.0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>
      <c r="A75" s="8" t="s">
        <v>23</v>
      </c>
      <c r="B75" s="13"/>
      <c r="C75" s="13">
        <f t="shared" ref="C75:D75" si="26">SUM(C68:C74)</f>
        <v>-44800000</v>
      </c>
      <c r="D75" s="13">
        <f t="shared" si="26"/>
        <v>-50300000</v>
      </c>
      <c r="E75" s="13">
        <f>SUM(E67:E74)</f>
        <v>-73577250</v>
      </c>
      <c r="F75" s="13">
        <f t="shared" ref="F75:N75" si="27">SUM(F68:F74)</f>
        <v>-77930950</v>
      </c>
      <c r="G75" s="13">
        <f t="shared" si="27"/>
        <v>-82880500</v>
      </c>
      <c r="H75" s="13">
        <f t="shared" si="27"/>
        <v>-45300000</v>
      </c>
      <c r="I75" s="13">
        <f t="shared" si="27"/>
        <v>-111232450</v>
      </c>
      <c r="J75" s="13">
        <f t="shared" si="27"/>
        <v>-120675950</v>
      </c>
      <c r="K75" s="13">
        <f t="shared" si="27"/>
        <v>-131413150</v>
      </c>
      <c r="L75" s="13">
        <f t="shared" si="27"/>
        <v>-143621700</v>
      </c>
      <c r="M75" s="13">
        <f t="shared" si="27"/>
        <v>-157503050</v>
      </c>
      <c r="N75" s="13">
        <f t="shared" si="27"/>
        <v>-173285850</v>
      </c>
    </row>
    <row r="76">
      <c r="A76" s="7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>
      <c r="A77" s="9" t="s">
        <v>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8" t="s">
        <v>25</v>
      </c>
      <c r="B78" s="7"/>
      <c r="C78" s="13">
        <f>C55-(C68-C69-C70-C71)</f>
        <v>351140000</v>
      </c>
      <c r="D78" s="13">
        <f t="shared" ref="D78:G78" si="28">D55+D75</f>
        <v>394767280</v>
      </c>
      <c r="E78" s="13">
        <f t="shared" si="28"/>
        <v>432464965</v>
      </c>
      <c r="F78" s="13">
        <f t="shared" si="28"/>
        <v>497440182</v>
      </c>
      <c r="G78" s="13">
        <f t="shared" si="28"/>
        <v>571316862</v>
      </c>
      <c r="H78" s="13">
        <f>H55+H68+H69+H70+H71</f>
        <v>923657402</v>
      </c>
      <c r="I78" s="13">
        <f t="shared" ref="I78:N78" si="29">I55+I75</f>
        <v>986494159</v>
      </c>
      <c r="J78" s="13">
        <f t="shared" si="29"/>
        <v>1127440276</v>
      </c>
      <c r="K78" s="13">
        <f t="shared" si="29"/>
        <v>1287695485</v>
      </c>
      <c r="L78" s="13">
        <f t="shared" si="29"/>
        <v>1469905397</v>
      </c>
      <c r="M78" s="13">
        <f t="shared" si="29"/>
        <v>1677078370</v>
      </c>
      <c r="N78" s="13">
        <f t="shared" si="29"/>
        <v>1912634301</v>
      </c>
    </row>
    <row r="79">
      <c r="A79" s="8" t="s">
        <v>26</v>
      </c>
      <c r="B79" s="18"/>
      <c r="C79" s="13">
        <f>C80+C78</f>
        <v>340605800</v>
      </c>
      <c r="D79" s="13">
        <f t="shared" ref="D79:N79" si="30">D78+D80</f>
        <v>382924261.6</v>
      </c>
      <c r="E79" s="13">
        <f t="shared" si="30"/>
        <v>419491016.1</v>
      </c>
      <c r="F79" s="13">
        <f t="shared" si="30"/>
        <v>482516976.5</v>
      </c>
      <c r="G79" s="13">
        <f t="shared" si="30"/>
        <v>554177356.1</v>
      </c>
      <c r="H79" s="13">
        <f t="shared" si="30"/>
        <v>895947679.9</v>
      </c>
      <c r="I79" s="13">
        <f t="shared" si="30"/>
        <v>956899334.2</v>
      </c>
      <c r="J79" s="13">
        <f t="shared" si="30"/>
        <v>1093617068</v>
      </c>
      <c r="K79" s="13">
        <f t="shared" si="30"/>
        <v>1249064620</v>
      </c>
      <c r="L79" s="13">
        <f t="shared" si="30"/>
        <v>1425808235</v>
      </c>
      <c r="M79" s="13">
        <f t="shared" si="30"/>
        <v>1626766019</v>
      </c>
      <c r="N79" s="13">
        <f t="shared" si="30"/>
        <v>1855255272</v>
      </c>
    </row>
    <row r="80">
      <c r="A80" s="8" t="s">
        <v>27</v>
      </c>
      <c r="B80" s="18">
        <v>-0.03</v>
      </c>
      <c r="C80" s="13">
        <f>C78*B80</f>
        <v>-10534200</v>
      </c>
      <c r="D80" s="13">
        <f>D78*B80</f>
        <v>-11843018.4</v>
      </c>
      <c r="E80" s="13">
        <f>E78*B80</f>
        <v>-12973948.95</v>
      </c>
      <c r="F80" s="13">
        <f>F78*B80</f>
        <v>-14923205.46</v>
      </c>
      <c r="G80" s="13">
        <f>G78*B80</f>
        <v>-17139505.86</v>
      </c>
      <c r="H80" s="13">
        <f>H78*B80</f>
        <v>-27709722.06</v>
      </c>
      <c r="I80" s="13">
        <f>I78*B80</f>
        <v>-29594824.77</v>
      </c>
      <c r="J80" s="13">
        <f>J78*B80</f>
        <v>-33823208.28</v>
      </c>
      <c r="K80" s="13">
        <f>K78*B80</f>
        <v>-38630864.55</v>
      </c>
      <c r="L80" s="13">
        <f>L78*B80</f>
        <v>-44097161.91</v>
      </c>
      <c r="M80" s="13">
        <f>M78*B80</f>
        <v>-50312351.1</v>
      </c>
      <c r="N80" s="13">
        <f>N78*B80</f>
        <v>-57379029.03</v>
      </c>
    </row>
    <row r="81">
      <c r="A81" s="8" t="s">
        <v>28</v>
      </c>
      <c r="B81" s="18">
        <v>0.01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>
      <c r="A82" s="8" t="s">
        <v>29</v>
      </c>
      <c r="B82" s="13">
        <f t="array" ref="B82">NPV(0.01, C60:N84) + B84</f>
        <v>22810486686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>
      <c r="A83" s="8" t="s">
        <v>30</v>
      </c>
      <c r="B83" s="22">
        <f>IRR(B84:N84)*12</f>
        <v>39.02980025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>
      <c r="A84" s="8" t="s">
        <v>31</v>
      </c>
      <c r="B84" s="12">
        <v>-2.5E8</v>
      </c>
      <c r="C84" s="13">
        <f>B49+C87+C88+C80+C79+C75-C52-C51</f>
        <v>599711600</v>
      </c>
      <c r="D84" s="13">
        <f t="shared" ref="D84:G84" si="31">C84+D87+D88+D80+D79+D75</f>
        <v>1270052123</v>
      </c>
      <c r="E84" s="13">
        <f t="shared" si="31"/>
        <v>2000441405</v>
      </c>
      <c r="F84" s="13">
        <f t="shared" si="31"/>
        <v>2842005158</v>
      </c>
      <c r="G84" s="13">
        <f t="shared" si="31"/>
        <v>3809974171</v>
      </c>
      <c r="H84" s="13">
        <f>G84+H87+H88+H80+H79+H75-H52-H51</f>
        <v>5391189831</v>
      </c>
      <c r="I84" s="13">
        <f>H84+I87+I88+I80+I79+I75</f>
        <v>7069424849</v>
      </c>
      <c r="J84" s="13">
        <f>I84+J87+J88+J80+J75</f>
        <v>7895205817</v>
      </c>
      <c r="K84" s="13">
        <f t="shared" ref="K84:N84" si="32">J84+K87+K88+K80+K79+K75</f>
        <v>10088805308</v>
      </c>
      <c r="L84" s="13">
        <f t="shared" si="32"/>
        <v>12594171328</v>
      </c>
      <c r="M84" s="13">
        <f t="shared" si="32"/>
        <v>15454016366</v>
      </c>
      <c r="N84" s="13">
        <f t="shared" si="32"/>
        <v>18716904560</v>
      </c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>
      <c r="A86" s="9" t="s">
        <v>32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8" t="s">
        <v>33</v>
      </c>
      <c r="B87" s="7"/>
      <c r="C87" s="13">
        <f t="shared" ref="C87:N87" si="33">C56*C57</f>
        <v>5040000000</v>
      </c>
      <c r="D87" s="13">
        <f t="shared" si="33"/>
        <v>5730480000</v>
      </c>
      <c r="E87" s="13">
        <f t="shared" si="33"/>
        <v>6515565000</v>
      </c>
      <c r="F87" s="13">
        <f t="shared" si="33"/>
        <v>7408212000</v>
      </c>
      <c r="G87" s="13">
        <f t="shared" si="33"/>
        <v>8423142000</v>
      </c>
      <c r="H87" s="13">
        <f t="shared" si="33"/>
        <v>12430782000</v>
      </c>
      <c r="I87" s="13">
        <f t="shared" si="33"/>
        <v>14133819000</v>
      </c>
      <c r="J87" s="13">
        <f t="shared" si="33"/>
        <v>16070166000</v>
      </c>
      <c r="K87" s="13">
        <f t="shared" si="33"/>
        <v>18271785000</v>
      </c>
      <c r="L87" s="13">
        <f t="shared" si="33"/>
        <v>20775027000</v>
      </c>
      <c r="M87" s="13">
        <f t="shared" si="33"/>
        <v>23621220000</v>
      </c>
      <c r="N87" s="13">
        <f t="shared" si="33"/>
        <v>26857341000</v>
      </c>
    </row>
    <row r="88">
      <c r="A88" s="8" t="s">
        <v>34</v>
      </c>
      <c r="B88" s="7"/>
      <c r="C88" s="13">
        <f t="shared" ref="C88:N88" si="34">C58-C87</f>
        <v>-4732560000</v>
      </c>
      <c r="D88" s="13">
        <f t="shared" si="34"/>
        <v>-5380920720</v>
      </c>
      <c r="E88" s="13">
        <f t="shared" si="34"/>
        <v>-6118115535</v>
      </c>
      <c r="F88" s="13">
        <f t="shared" si="34"/>
        <v>-6956311068</v>
      </c>
      <c r="G88" s="13">
        <f t="shared" si="34"/>
        <v>-7909330338</v>
      </c>
      <c r="H88" s="13">
        <f t="shared" si="34"/>
        <v>-11672504298</v>
      </c>
      <c r="I88" s="13">
        <f t="shared" si="34"/>
        <v>-13271656041</v>
      </c>
      <c r="J88" s="13">
        <f t="shared" si="34"/>
        <v>-15089885874</v>
      </c>
      <c r="K88" s="13">
        <f t="shared" si="34"/>
        <v>-17157206115</v>
      </c>
      <c r="L88" s="13">
        <f t="shared" si="34"/>
        <v>-19507750353</v>
      </c>
      <c r="M88" s="13">
        <f t="shared" si="34"/>
        <v>-22180325580</v>
      </c>
      <c r="N88" s="13">
        <f t="shared" si="34"/>
        <v>-25219043199</v>
      </c>
    </row>
  </sheetData>
  <mergeCells count="2">
    <mergeCell ref="A1:N2"/>
    <mergeCell ref="A46:N47"/>
  </mergeCells>
  <drawing r:id="rId1"/>
</worksheet>
</file>